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60" windowWidth="20115" windowHeight="7995"/>
  </bookViews>
  <sheets>
    <sheet name="Toelichting (eerst lezen!)" sheetId="5" r:id="rId1"/>
    <sheet name="Groepsoverzicht" sheetId="1" r:id="rId2"/>
    <sheet name="Tabellen" sheetId="4" state="hidden" r:id="rId3"/>
  </sheets>
  <definedNames>
    <definedName name="Bevers">Tabellen!$A$7:$F$15</definedName>
    <definedName name="Eplorers">Tabellen!$A$40:$D$48</definedName>
    <definedName name="Explorers">Tabellen!$A$40:$D$48</definedName>
    <definedName name="Roverscouts">Tabellen!$A$59:$D$67</definedName>
    <definedName name="Scouts">Tabellen!$A$29:$F$37</definedName>
    <definedName name="Speltak_Grootte">Tabellen!$B$51:$D$55</definedName>
    <definedName name="Welpen">Tabellen!$A$18:$F$26</definedName>
  </definedNames>
  <calcPr calcId="145621"/>
</workbook>
</file>

<file path=xl/calcChain.xml><?xml version="1.0" encoding="utf-8"?>
<calcChain xmlns="http://schemas.openxmlformats.org/spreadsheetml/2006/main">
  <c r="AW82" i="1" l="1"/>
  <c r="AX82" i="1" s="1"/>
  <c r="AY82" i="1" s="1"/>
  <c r="AV82" i="1"/>
  <c r="AT82" i="1"/>
  <c r="AQ82" i="1"/>
  <c r="AN82" i="1"/>
  <c r="AA82" i="1"/>
  <c r="AW74" i="1"/>
  <c r="AX74" i="1" s="1"/>
  <c r="AY74" i="1" s="1"/>
  <c r="AV74" i="1"/>
  <c r="AT74" i="1"/>
  <c r="AQ74" i="1"/>
  <c r="AN74" i="1"/>
  <c r="AA74" i="1"/>
  <c r="AW66" i="1"/>
  <c r="AX66" i="1" s="1"/>
  <c r="AY66" i="1" s="1"/>
  <c r="AV66" i="1"/>
  <c r="AT66" i="1"/>
  <c r="AQ66" i="1"/>
  <c r="AN66" i="1"/>
  <c r="AA66" i="1"/>
  <c r="AX58" i="1"/>
  <c r="AY58" i="1" s="1"/>
  <c r="AW58" i="1"/>
  <c r="AV58" i="1"/>
  <c r="AT58" i="1"/>
  <c r="AQ58" i="1"/>
  <c r="AN58" i="1"/>
  <c r="AA58" i="1"/>
  <c r="AW50" i="1"/>
  <c r="AX50" i="1" s="1"/>
  <c r="AY50" i="1" s="1"/>
  <c r="AV50" i="1"/>
  <c r="AT50" i="1"/>
  <c r="AQ50" i="1"/>
  <c r="AN50" i="1"/>
  <c r="AA50" i="1"/>
  <c r="AW42" i="1"/>
  <c r="AX42" i="1" s="1"/>
  <c r="AY42" i="1" s="1"/>
  <c r="AV42" i="1"/>
  <c r="AT42" i="1"/>
  <c r="AQ42" i="1"/>
  <c r="AN42" i="1"/>
  <c r="AA42" i="1"/>
  <c r="AW34" i="1"/>
  <c r="AX34" i="1" s="1"/>
  <c r="AY34" i="1" s="1"/>
  <c r="AV34" i="1"/>
  <c r="AT34" i="1"/>
  <c r="AQ34" i="1"/>
  <c r="AN34" i="1"/>
  <c r="AA34" i="1"/>
  <c r="AW26" i="1"/>
  <c r="AX26" i="1" s="1"/>
  <c r="AY26" i="1" s="1"/>
  <c r="AV26" i="1"/>
  <c r="AT26" i="1"/>
  <c r="AQ26" i="1"/>
  <c r="AN26" i="1"/>
  <c r="AA26" i="1"/>
  <c r="AW18" i="1"/>
  <c r="AX18" i="1" s="1"/>
  <c r="AY18" i="1" s="1"/>
  <c r="AV18" i="1"/>
  <c r="AT18" i="1"/>
  <c r="AQ18" i="1"/>
  <c r="AN18" i="1"/>
  <c r="AA18" i="1"/>
  <c r="AW10" i="1"/>
  <c r="AX10" i="1" s="1"/>
  <c r="AY10" i="1" s="1"/>
  <c r="AV10" i="1"/>
  <c r="AT10" i="1"/>
  <c r="AQ10" i="1"/>
  <c r="AN10" i="1"/>
  <c r="AA10" i="1"/>
  <c r="AT4" i="1"/>
  <c r="AB82" i="1"/>
  <c r="AS82" i="1"/>
  <c r="AP82" i="1"/>
  <c r="AK82" i="1"/>
  <c r="AI82" i="1"/>
  <c r="AG82" i="1"/>
  <c r="AH82" i="1"/>
  <c r="AD82" i="1"/>
  <c r="AB74" i="1"/>
  <c r="AS74" i="1"/>
  <c r="AP74" i="1"/>
  <c r="AK74" i="1"/>
  <c r="AI74" i="1"/>
  <c r="AG74" i="1"/>
  <c r="AH74" i="1"/>
  <c r="AD74" i="1"/>
  <c r="AB66" i="1"/>
  <c r="AS66" i="1"/>
  <c r="AP66" i="1"/>
  <c r="AK66" i="1"/>
  <c r="AI66" i="1"/>
  <c r="AG66" i="1"/>
  <c r="AH66" i="1"/>
  <c r="AD66" i="1"/>
  <c r="AH58" i="1"/>
  <c r="AD58" i="1"/>
  <c r="AB58" i="1"/>
  <c r="AS58" i="1"/>
  <c r="AP58" i="1"/>
  <c r="AK58" i="1"/>
  <c r="AI58" i="1"/>
  <c r="AG58" i="1"/>
  <c r="AB50" i="1"/>
  <c r="AS50" i="1"/>
  <c r="AP50" i="1"/>
  <c r="AK50" i="1"/>
  <c r="AI50" i="1"/>
  <c r="AG50" i="1"/>
  <c r="AH50" i="1"/>
  <c r="AD50" i="1"/>
  <c r="AB42" i="1"/>
  <c r="AS42" i="1"/>
  <c r="AP42" i="1"/>
  <c r="AK42" i="1"/>
  <c r="AI42" i="1"/>
  <c r="AG42" i="1"/>
  <c r="AH42" i="1"/>
  <c r="AD42" i="1"/>
  <c r="AS34" i="1"/>
  <c r="AP34" i="1"/>
  <c r="AK34" i="1"/>
  <c r="AI34" i="1"/>
  <c r="AG34" i="1"/>
  <c r="AH34" i="1"/>
  <c r="AD34" i="1"/>
  <c r="AB34" i="1"/>
  <c r="AD26" i="1"/>
  <c r="AS26" i="1"/>
  <c r="AP26" i="1"/>
  <c r="AK26" i="1"/>
  <c r="AI26" i="1"/>
  <c r="AG26" i="1"/>
  <c r="AH26" i="1"/>
  <c r="AB26" i="1"/>
  <c r="AB18" i="1"/>
  <c r="AS18" i="1"/>
  <c r="AP18" i="1"/>
  <c r="AK18" i="1"/>
  <c r="AI18" i="1"/>
  <c r="AG18" i="1"/>
  <c r="AH18" i="1"/>
  <c r="AD18" i="1"/>
  <c r="AS10" i="1"/>
  <c r="AP10" i="1"/>
  <c r="AK10" i="1"/>
  <c r="AI10" i="1"/>
  <c r="AG10" i="1"/>
  <c r="AH10" i="1"/>
  <c r="AD10" i="1"/>
  <c r="AB10" i="1"/>
  <c r="AF82" i="1" l="1"/>
  <c r="AE82" i="1"/>
  <c r="AJ82" i="1"/>
  <c r="AZ82" i="1"/>
  <c r="BA82" i="1" s="1"/>
  <c r="AE74" i="1"/>
  <c r="AF74" i="1"/>
  <c r="AJ74" i="1"/>
  <c r="AZ74" i="1"/>
  <c r="BA74" i="1" s="1"/>
  <c r="AE66" i="1"/>
  <c r="AF66" i="1"/>
  <c r="AJ66" i="1"/>
  <c r="AZ66" i="1"/>
  <c r="BA66" i="1" s="1"/>
  <c r="AJ58" i="1"/>
  <c r="AE58" i="1"/>
  <c r="AF58" i="1"/>
  <c r="AC58" i="1" s="1"/>
  <c r="Z58" i="1" s="1"/>
  <c r="AZ58" i="1"/>
  <c r="BA58" i="1" s="1"/>
  <c r="AF50" i="1"/>
  <c r="AE50" i="1"/>
  <c r="AJ50" i="1"/>
  <c r="AZ50" i="1"/>
  <c r="BA50" i="1" s="1"/>
  <c r="AE42" i="1"/>
  <c r="AF42" i="1"/>
  <c r="AJ42" i="1"/>
  <c r="AZ42" i="1"/>
  <c r="BA42" i="1" s="1"/>
  <c r="AF34" i="1"/>
  <c r="AE34" i="1"/>
  <c r="AJ34" i="1"/>
  <c r="AZ34" i="1"/>
  <c r="BA34" i="1" s="1"/>
  <c r="AJ26" i="1"/>
  <c r="AE26" i="1"/>
  <c r="AF26" i="1"/>
  <c r="AC26" i="1" s="1"/>
  <c r="Z26" i="1" s="1"/>
  <c r="AZ26" i="1"/>
  <c r="BA26" i="1" s="1"/>
  <c r="AE18" i="1"/>
  <c r="AF18" i="1"/>
  <c r="AJ18" i="1"/>
  <c r="AZ18" i="1"/>
  <c r="BA18" i="1" s="1"/>
  <c r="AE10" i="1"/>
  <c r="AF10" i="1"/>
  <c r="AJ10" i="1"/>
  <c r="AZ10" i="1"/>
  <c r="BA10" i="1" s="1"/>
  <c r="F10" i="1"/>
  <c r="AI4" i="1"/>
  <c r="AH4" i="1"/>
  <c r="AC66" i="1" l="1"/>
  <c r="Z66" i="1" s="1"/>
  <c r="AC74" i="1"/>
  <c r="Z74" i="1" s="1"/>
  <c r="AC82" i="1"/>
  <c r="Z82" i="1" s="1"/>
  <c r="AC50" i="1"/>
  <c r="Z50" i="1" s="1"/>
  <c r="AC42" i="1"/>
  <c r="Z42" i="1" s="1"/>
  <c r="AC34" i="1"/>
  <c r="Z34" i="1" s="1"/>
  <c r="AC18" i="1"/>
  <c r="Z18" i="1" s="1"/>
  <c r="AC10" i="1"/>
  <c r="Z10" i="1" s="1"/>
  <c r="X82" i="1"/>
  <c r="W82" i="1"/>
  <c r="V82" i="1"/>
  <c r="U82" i="1"/>
  <c r="T82" i="1"/>
  <c r="S82" i="1"/>
  <c r="R82" i="1"/>
  <c r="O82" i="1"/>
  <c r="N82" i="1"/>
  <c r="M82" i="1"/>
  <c r="L82" i="1"/>
  <c r="K82" i="1"/>
  <c r="J82" i="1"/>
  <c r="I82" i="1"/>
  <c r="H82" i="1"/>
  <c r="G82" i="1"/>
  <c r="F82" i="1"/>
  <c r="X74" i="1"/>
  <c r="W74" i="1"/>
  <c r="V74" i="1"/>
  <c r="U74" i="1"/>
  <c r="T74" i="1"/>
  <c r="S74" i="1"/>
  <c r="R74" i="1"/>
  <c r="O74" i="1"/>
  <c r="N74" i="1"/>
  <c r="M74" i="1"/>
  <c r="L74" i="1"/>
  <c r="K74" i="1"/>
  <c r="J74" i="1"/>
  <c r="I74" i="1"/>
  <c r="H74" i="1"/>
  <c r="G74" i="1"/>
  <c r="F74" i="1"/>
  <c r="X66" i="1"/>
  <c r="W66" i="1"/>
  <c r="V66" i="1"/>
  <c r="U66" i="1"/>
  <c r="T66" i="1"/>
  <c r="S66" i="1"/>
  <c r="R66" i="1"/>
  <c r="O66" i="1"/>
  <c r="N66" i="1"/>
  <c r="M66" i="1"/>
  <c r="L66" i="1"/>
  <c r="K66" i="1"/>
  <c r="J66" i="1"/>
  <c r="I66" i="1"/>
  <c r="H66" i="1"/>
  <c r="G66" i="1"/>
  <c r="F66" i="1"/>
  <c r="X58" i="1"/>
  <c r="W58" i="1"/>
  <c r="V58" i="1"/>
  <c r="U58" i="1"/>
  <c r="T58" i="1"/>
  <c r="S58" i="1"/>
  <c r="R58" i="1"/>
  <c r="O58" i="1"/>
  <c r="N58" i="1"/>
  <c r="M58" i="1"/>
  <c r="L58" i="1"/>
  <c r="K58" i="1"/>
  <c r="J58" i="1"/>
  <c r="I58" i="1"/>
  <c r="H58" i="1"/>
  <c r="G58" i="1"/>
  <c r="F58" i="1"/>
  <c r="X50" i="1"/>
  <c r="W50" i="1"/>
  <c r="V50" i="1"/>
  <c r="U50" i="1"/>
  <c r="T50" i="1"/>
  <c r="S50" i="1"/>
  <c r="R50" i="1"/>
  <c r="O50" i="1"/>
  <c r="N50" i="1"/>
  <c r="M50" i="1"/>
  <c r="L50" i="1"/>
  <c r="K50" i="1"/>
  <c r="J50" i="1"/>
  <c r="I50" i="1"/>
  <c r="H50" i="1"/>
  <c r="G50" i="1"/>
  <c r="F50" i="1"/>
  <c r="X42" i="1"/>
  <c r="W42" i="1"/>
  <c r="V42" i="1"/>
  <c r="U42" i="1"/>
  <c r="T42" i="1"/>
  <c r="S42" i="1"/>
  <c r="R42" i="1"/>
  <c r="O42" i="1"/>
  <c r="N42" i="1"/>
  <c r="M42" i="1"/>
  <c r="L42" i="1"/>
  <c r="K42" i="1"/>
  <c r="J42" i="1"/>
  <c r="I42" i="1"/>
  <c r="H42" i="1"/>
  <c r="G42" i="1"/>
  <c r="F42" i="1"/>
  <c r="X34" i="1"/>
  <c r="W34" i="1"/>
  <c r="V34" i="1"/>
  <c r="U34" i="1"/>
  <c r="T34" i="1"/>
  <c r="S34" i="1"/>
  <c r="R34" i="1"/>
  <c r="O34" i="1"/>
  <c r="N34" i="1"/>
  <c r="M34" i="1"/>
  <c r="L34" i="1"/>
  <c r="K34" i="1"/>
  <c r="J34" i="1"/>
  <c r="I34" i="1"/>
  <c r="H34" i="1"/>
  <c r="G34" i="1"/>
  <c r="F34" i="1"/>
  <c r="X26" i="1"/>
  <c r="W26" i="1"/>
  <c r="V26" i="1"/>
  <c r="U26" i="1"/>
  <c r="T26" i="1"/>
  <c r="S26" i="1"/>
  <c r="R26" i="1"/>
  <c r="O26" i="1"/>
  <c r="N26" i="1"/>
  <c r="M26" i="1"/>
  <c r="L26" i="1"/>
  <c r="K26" i="1"/>
  <c r="J26" i="1"/>
  <c r="I26" i="1"/>
  <c r="H26" i="1"/>
  <c r="G26" i="1"/>
  <c r="F26" i="1"/>
  <c r="X18" i="1"/>
  <c r="W18" i="1"/>
  <c r="V18" i="1"/>
  <c r="U18" i="1"/>
  <c r="T18" i="1"/>
  <c r="S18" i="1"/>
  <c r="R18" i="1"/>
  <c r="O18" i="1"/>
  <c r="N18" i="1"/>
  <c r="M18" i="1"/>
  <c r="L18" i="1"/>
  <c r="K18" i="1"/>
  <c r="J18" i="1"/>
  <c r="I18" i="1"/>
  <c r="H18" i="1"/>
  <c r="G18" i="1"/>
  <c r="F18" i="1"/>
  <c r="X90" i="1"/>
  <c r="W90" i="1"/>
  <c r="V90" i="1"/>
  <c r="U90" i="1"/>
  <c r="T90" i="1"/>
  <c r="S90" i="1"/>
  <c r="R90" i="1"/>
  <c r="O90" i="1"/>
  <c r="N90" i="1"/>
  <c r="M90" i="1"/>
  <c r="L90" i="1"/>
  <c r="K90" i="1"/>
  <c r="J90" i="1"/>
  <c r="I90" i="1"/>
  <c r="H90" i="1"/>
  <c r="G90" i="1"/>
  <c r="F90" i="1"/>
  <c r="X10" i="1"/>
  <c r="W10" i="1"/>
  <c r="X4" i="1"/>
  <c r="AV4" i="1" s="1"/>
  <c r="W4" i="1"/>
  <c r="G10" i="1"/>
  <c r="H10" i="1"/>
  <c r="I10" i="1"/>
  <c r="M10" i="1"/>
  <c r="M4" i="1"/>
  <c r="F54" i="4"/>
  <c r="R10" i="1"/>
  <c r="S10" i="1"/>
  <c r="J10" i="1"/>
  <c r="N10" i="1"/>
  <c r="O10" i="1"/>
  <c r="AW4" i="1"/>
  <c r="AX4" i="1" s="1"/>
  <c r="AY4" i="1" s="1"/>
  <c r="V4" i="1"/>
  <c r="U4" i="1"/>
  <c r="T4" i="1"/>
  <c r="S4" i="1"/>
  <c r="R4" i="1"/>
  <c r="O4" i="1"/>
  <c r="N4" i="1"/>
  <c r="AQ4" i="1" s="1"/>
  <c r="L4" i="1"/>
  <c r="K4" i="1"/>
  <c r="J4" i="1"/>
  <c r="AN4" i="1" s="1"/>
  <c r="I4" i="1"/>
  <c r="H4" i="1"/>
  <c r="G4" i="1"/>
  <c r="AJ4" i="1" s="1"/>
  <c r="F4" i="1"/>
  <c r="V10" i="1"/>
  <c r="U10" i="1"/>
  <c r="T10" i="1"/>
  <c r="L10" i="1"/>
  <c r="K10" i="1"/>
  <c r="AS4" i="1"/>
  <c r="AP4" i="1"/>
  <c r="AD4" i="1"/>
  <c r="AK4" i="1"/>
  <c r="AG4" i="1"/>
  <c r="AB4" i="1"/>
  <c r="AA4" i="1" l="1"/>
  <c r="AF4" i="1" s="1"/>
  <c r="AC4" i="1" s="1"/>
  <c r="Z4" i="1" s="1"/>
  <c r="AZ4" i="1" l="1"/>
  <c r="BA4" i="1" s="1"/>
  <c r="AE4" i="1"/>
</calcChain>
</file>

<file path=xl/comments1.xml><?xml version="1.0" encoding="utf-8"?>
<comments xmlns="http://schemas.openxmlformats.org/spreadsheetml/2006/main">
  <authors>
    <author>Gert-Jan Luis</author>
  </authors>
  <commentList>
    <comment ref="D3" authorId="0">
      <text>
        <r>
          <rPr>
            <b/>
            <sz val="9"/>
            <color indexed="81"/>
            <rFont val="Tahoma"/>
            <family val="2"/>
          </rPr>
          <t>Vul hier de datum in waarop je het formulier hebt ingevuld/bijgewerkt</t>
        </r>
        <r>
          <rPr>
            <sz val="9"/>
            <color indexed="81"/>
            <rFont val="Tahoma"/>
            <family val="2"/>
          </rPr>
          <t xml:space="preserve">
</t>
        </r>
      </text>
    </comment>
    <comment ref="E3" authorId="0">
      <text>
        <r>
          <rPr>
            <b/>
            <sz val="9"/>
            <color indexed="81"/>
            <rFont val="Tahoma"/>
            <family val="2"/>
          </rPr>
          <t>Vul hier de datum in waarop je het formulier hebt ingevuld/bijgewerkt</t>
        </r>
        <r>
          <rPr>
            <sz val="9"/>
            <color indexed="81"/>
            <rFont val="Tahoma"/>
            <family val="2"/>
          </rPr>
          <t xml:space="preserve">
</t>
        </r>
      </text>
    </comment>
    <comment ref="B4" authorId="0">
      <text>
        <r>
          <rPr>
            <b/>
            <sz val="9"/>
            <color indexed="81"/>
            <rFont val="Tahoma"/>
            <family val="2"/>
          </rPr>
          <t>Vul hier de naam van de speltak in. Bijvoorbeeld: Blije Bevers of Shanti horde of Baden Powell Troep</t>
        </r>
        <r>
          <rPr>
            <sz val="9"/>
            <color indexed="81"/>
            <rFont val="Tahoma"/>
            <family val="2"/>
          </rPr>
          <t xml:space="preserve">
</t>
        </r>
      </text>
    </comment>
    <comment ref="C4" authorId="0">
      <text>
        <r>
          <rPr>
            <b/>
            <sz val="9"/>
            <color indexed="81"/>
            <rFont val="Tahoma"/>
            <family val="2"/>
          </rPr>
          <t>Wanneer je op het grijze driehoekje rechts klikt, verschijnt een rolmenu met daarin de verschillende speltakken. Kies de juiste speltak.</t>
        </r>
        <r>
          <rPr>
            <sz val="9"/>
            <color indexed="81"/>
            <rFont val="Tahoma"/>
            <family val="2"/>
          </rPr>
          <t xml:space="preserve">
</t>
        </r>
      </text>
    </comment>
    <comment ref="D4" authorId="0">
      <text>
        <r>
          <rPr>
            <b/>
            <sz val="9"/>
            <color indexed="81"/>
            <rFont val="Tahoma"/>
            <family val="2"/>
          </rPr>
          <t>Vul hier het aantal JEUGDleden in.</t>
        </r>
        <r>
          <rPr>
            <sz val="9"/>
            <color indexed="81"/>
            <rFont val="Tahoma"/>
            <family val="2"/>
          </rPr>
          <t xml:space="preserve">
</t>
        </r>
      </text>
    </comment>
    <comment ref="E4" authorId="0">
      <text>
        <r>
          <rPr>
            <b/>
            <sz val="9"/>
            <color indexed="81"/>
            <rFont val="Tahoma"/>
            <family val="2"/>
          </rPr>
          <t>Vul hier het aantal vletten, behorende bij deze speltak in.</t>
        </r>
        <r>
          <rPr>
            <sz val="9"/>
            <color indexed="81"/>
            <rFont val="Tahoma"/>
            <family val="2"/>
          </rPr>
          <t xml:space="preserve">
</t>
        </r>
      </text>
    </comment>
    <comment ref="B5" authorId="0">
      <text>
        <r>
          <rPr>
            <b/>
            <sz val="9"/>
            <color indexed="81"/>
            <rFont val="Tahoma"/>
            <family val="2"/>
          </rPr>
          <t>Vul hier de naam van de leid(st)ers in</t>
        </r>
        <r>
          <rPr>
            <sz val="9"/>
            <color indexed="81"/>
            <rFont val="Tahoma"/>
            <family val="2"/>
          </rPr>
          <t xml:space="preserve">
</t>
        </r>
      </text>
    </comment>
    <comment ref="C5" authorId="0">
      <text>
        <r>
          <rPr>
            <b/>
            <sz val="9"/>
            <color indexed="81"/>
            <rFont val="Tahoma"/>
            <family val="2"/>
          </rPr>
          <t>Vul hier de functie van de leid(st)er in.</t>
        </r>
      </text>
    </comment>
    <comment ref="F5" authorId="0">
      <text>
        <r>
          <rPr>
            <b/>
            <sz val="9"/>
            <color indexed="81"/>
            <rFont val="Tahoma"/>
            <family val="2"/>
          </rPr>
          <t>Zet een kruisje bij de behaalde kwalificatie.</t>
        </r>
      </text>
    </comment>
  </commentList>
</comments>
</file>

<file path=xl/sharedStrings.xml><?xml version="1.0" encoding="utf-8"?>
<sst xmlns="http://schemas.openxmlformats.org/spreadsheetml/2006/main" count="180" uniqueCount="98">
  <si>
    <t>Toelichting bij werkblad "Groepsoverzicht"</t>
  </si>
  <si>
    <t>Met dit werkblad kan je de individueel behaalde kwalificaties en de teamkwalificaties per onderdeel zichtbaar maken.  De berekeningen zijn gebaseerd op de teamkwalificaties van Scouting Nederland.</t>
  </si>
  <si>
    <t xml:space="preserve">Het bijhouden van het werkblad is vrij makkelijk. De bovenste regels zijn, bij wijze van voorbeeld, al ingevuld. De (licht)groene of (licht)blauwe vlakjes zijn vrij in te vullen. In de overige vakjes staan formules, als je hierin wat wijzigt klopt het systeem niet meer. </t>
  </si>
  <si>
    <t xml:space="preserve">Op regel 3, kolom D (cel D3) vul je de datum in waarop je dit formulier invult of bijgewerkt hebt. </t>
  </si>
  <si>
    <t>In het vakje waarin "Naam Speltak" staat, vul je de naam van het betreffende speltak in. Bijvoorbeeld: De vrolijke kolonie, Shanti horde, Baden Powell Troep, RSA 000, etc. Wanneer je op het vakje er naast staat en op het grijs/zwarte pijltje klikt, verschijnt er een rolmenu. Hier kan je de speltaksoort kiezen. Wanneer je hier een andere naam invoert, verschijnt er een waarschuwing. Het is niet de bedoeling af te wijken van het rolmenu, anders kloppen de formules in het werkblad niet meer. Naast het vakje met de speltaksoort voer je het aantal JEUGDleden van deze speltak in. Dat is een belangrijk gegeven voor de formules in dit werkblad.</t>
  </si>
  <si>
    <t>Het werkblad rekent per speltak uit hoeveel leid(st)ers je nog moet kwalificeren, hoeveel leid(st)ers je nog moet werven, of de teamkwalificatie ONVOLDOENDE of MINIMUM is en of je een overcapaciteit aan jeugdleden en/of leid(st)ers hebt. Je kan dit werkblad dan gebruiken om je vrijwilligersbeleid en het beleid rond Scouting Academy in je groep te bepalen.</t>
  </si>
  <si>
    <t>Er is in dit werkblad ook rekening gehouden met het waterwerk. Naast het vakje met het aantal jeugdleden, vul je het aantal vletten behorende bij dit onderdeel in. Voor de berekeningen is alleen rekening gehouden met behaalde MBL's, maar vanaf de Scoutsleeftijd mag één MBL vervangen worden door een (a)pl, explorer, roverscout met een Kielboot III.</t>
  </si>
  <si>
    <t>Er is gekozen om de formules in dit werkblad niet te beveiligen tegen wijzigingen, maar het is aan te raden dit wel te doen. Dat kan via het menu-tabblad "Controleren" en vervolgens "Blad beveiligen" of "Werkmap beveiligen" te kiezen.</t>
  </si>
  <si>
    <t>Naam</t>
  </si>
  <si>
    <t>Functie</t>
  </si>
  <si>
    <t>Aantal</t>
  </si>
  <si>
    <t>Kwalificaties Scouting Academy</t>
  </si>
  <si>
    <t>jeugdleden</t>
  </si>
  <si>
    <t>vletten</t>
  </si>
  <si>
    <t>Leid(st)er</t>
  </si>
  <si>
    <t>Bivak/Kamp</t>
  </si>
  <si>
    <t>Teamleid(st)er</t>
  </si>
  <si>
    <t>Teamkwalificatie</t>
  </si>
  <si>
    <t>LEES EERST DE TOELICHTING!!!</t>
  </si>
  <si>
    <t>per datum</t>
  </si>
  <si>
    <t>niet gekwalificeerd</t>
  </si>
  <si>
    <t>gekwalificeerd bevers/welpen/scouts</t>
  </si>
  <si>
    <t>gekwalificeerd explorers/roverscouts</t>
  </si>
  <si>
    <t>gekwalificeerd bevers/welpen</t>
  </si>
  <si>
    <t>gekwalificeerd scouts</t>
  </si>
  <si>
    <t>Op Kamp - Roverscouts (jeugdleden)</t>
  </si>
  <si>
    <t>EHBO</t>
  </si>
  <si>
    <t>BHV</t>
  </si>
  <si>
    <t>Bestuursmodulen</t>
  </si>
  <si>
    <t>Gilwell</t>
  </si>
  <si>
    <t>Praktijkbegeleider</t>
  </si>
  <si>
    <t>Kielboot III</t>
  </si>
  <si>
    <t>MBL</t>
  </si>
  <si>
    <t>Niveau</t>
  </si>
  <si>
    <t>Aantal leidinggevenden</t>
  </si>
  <si>
    <t>Nodig Minimumniveau</t>
  </si>
  <si>
    <t>Nodig Gewenst Niveau</t>
  </si>
  <si>
    <t>Leid(st)er te werven</t>
  </si>
  <si>
    <t>Leid(st)ers te kwalificeren</t>
  </si>
  <si>
    <t>Kwalificeren voor bivak/kamp</t>
  </si>
  <si>
    <t>Kwalificeren voor Teamleid(st)er</t>
  </si>
  <si>
    <t>Kwalificeren voor EHV</t>
  </si>
  <si>
    <t>MBL's te behalen (nodig 2 per vlet)</t>
  </si>
  <si>
    <t>Maximale groote speltak</t>
  </si>
  <si>
    <t>Maximum bereikt?</t>
  </si>
  <si>
    <t>Overcapaciteit jeugdleden</t>
  </si>
  <si>
    <t>Overcapaciteit Leid(st)ers?</t>
  </si>
  <si>
    <t>Overcapaciteit Leid(st)ers</t>
  </si>
  <si>
    <t>Welpen</t>
  </si>
  <si>
    <t>Professor Plof</t>
  </si>
  <si>
    <t>Teamleider</t>
  </si>
  <si>
    <t>x</t>
  </si>
  <si>
    <t>Bas Bos</t>
  </si>
  <si>
    <t>leider</t>
  </si>
  <si>
    <t>Stanley Stekker</t>
  </si>
  <si>
    <t>Naam Speltak</t>
  </si>
  <si>
    <t>Bevers</t>
  </si>
  <si>
    <t>vb</t>
  </si>
  <si>
    <t>Tim Jeal</t>
  </si>
  <si>
    <t>Voorzitter (Groep)</t>
  </si>
  <si>
    <t>Onderstaande tabellen zijn gebaseerd op de teamkwalificaties van Scouting Nederland</t>
  </si>
  <si>
    <t>HIER GEEN WIJZIGINGEN AANBRENGEN</t>
  </si>
  <si>
    <t>Bevers (gewenst niveau)</t>
  </si>
  <si>
    <t>Vletten</t>
  </si>
  <si>
    <t>MBL/vlet</t>
  </si>
  <si>
    <t>aantal jeugdleden</t>
  </si>
  <si>
    <t>aantal leidinggevenden</t>
  </si>
  <si>
    <t>waarvan gekwalificeerd</t>
  </si>
  <si>
    <t>Scouts</t>
  </si>
  <si>
    <t>aantal gekwalificeerde teamleiders</t>
  </si>
  <si>
    <t>Explorers</t>
  </si>
  <si>
    <t>aantal EHV</t>
  </si>
  <si>
    <t>Roverscouts</t>
  </si>
  <si>
    <t>aantal logeerkwalificaties</t>
  </si>
  <si>
    <t>minimum leidinggevenden</t>
  </si>
  <si>
    <t>minimum gekwalificeerde leiding</t>
  </si>
  <si>
    <t>minimum gekwalif. Teamleiders</t>
  </si>
  <si>
    <t>Welpen (gewenst niveau)</t>
  </si>
  <si>
    <t>aantal bivakkwalificaties</t>
  </si>
  <si>
    <t>aantal kampkwalificaties</t>
  </si>
  <si>
    <t>aantal begeleiders</t>
  </si>
  <si>
    <t>minimum gekwalificeerde begeleiding</t>
  </si>
  <si>
    <t>Max</t>
  </si>
  <si>
    <t>Min</t>
  </si>
  <si>
    <t>aantal coaches</t>
  </si>
  <si>
    <t>aantal gekwalificeerde adviseurs</t>
  </si>
  <si>
    <t>VOORBEELD: Blije Bevers</t>
  </si>
  <si>
    <t>Overige kaderleden en Plusscouts</t>
  </si>
  <si>
    <t>Per SPELTAK kan je nu maximaal 7 leid(st)ers invoeren. De rijen zijn al voorgenummerd.  In het eerste vakje vul je de naam van de leid(st)er in, in het tweede vakje haar of zijn functie (Teamleider, leider, etc). Daarna zet je een kruisje ("x") onder de behaalde kwalificatie. Heeft een leid(st)er nog geen kwalificatie behaald, zet dan een kruisje onder "Niet gekwalificeerd".</t>
  </si>
  <si>
    <t>Er is in dit Excel werkblad rekening gehouden met 10 speltekken in een groep. Als laatste onderdeel kun je ook de behaalde kwalificaties van kaderleden die niet actief leiding geven invullen. Denk hierbij aan bestuursleden, plusscouts en ondersteuners.</t>
  </si>
  <si>
    <t>Joris Jorisma</t>
  </si>
  <si>
    <t>teamleider</t>
  </si>
  <si>
    <t>Fleur Kleur</t>
  </si>
  <si>
    <t>Sterre Stroom</t>
  </si>
  <si>
    <t>Punten voor kwalificatie (20=gewenst, 10=minimum)</t>
  </si>
  <si>
    <t>Gekwalificeerd nodig op minimum niveau</t>
  </si>
  <si>
    <t>Gekwalificeerd nodig op Gewenst niveau</t>
  </si>
  <si>
    <t>Totaal aantal punten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</si>
</sst>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numFmts>
  <fonts count="1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24"/>
      <color rgb="FFFF0000"/>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9"/>
      <color indexed="81"/>
      <name val="Tahoma"/>
      <family val="2"/>
    </font>
    <font>
      <b/>
      <sz val="9"/>
      <color indexed="81"/>
      <name val="Tahoma"/>
      <family val="2"/>
    </font>
    <font>
      <b/>
      <sz val="16"/>
      <color theme="1"/>
      <name val="Calibri"/>
      <family val="2"/>
      <scheme val="minor"/>
    </font>
    <font>
      <b/>
      <sz val="18"/>
      <color theme="1"/>
      <name val="Calibri"/>
      <family val="2"/>
      <scheme val="minor"/>
    </font>
    <font>
      <sz val="14"/>
      <color theme="1"/>
      <name val="Calibri"/>
      <family val="2"/>
      <scheme val="minor"/>
    </font>
  </fonts>
  <fills count="14">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9" tint="-0.24994659260841701"/>
        <bgColor indexed="64"/>
      </patternFill>
    </fill>
    <fill>
      <patternFill patternType="solid">
        <fgColor rgb="FFC00000"/>
        <bgColor indexed="64"/>
      </patternFill>
    </fill>
    <fill>
      <patternFill patternType="solid">
        <fgColor rgb="FF66FF33"/>
        <bgColor indexed="64"/>
      </patternFill>
    </fill>
    <fill>
      <patternFill patternType="solid">
        <fgColor rgb="FFCCFF99"/>
        <bgColor indexed="64"/>
      </patternFill>
    </fill>
    <fill>
      <patternFill patternType="solid">
        <fgColor rgb="FF0070C0"/>
        <bgColor indexed="64"/>
      </patternFill>
    </fill>
    <fill>
      <patternFill patternType="solid">
        <fgColor rgb="FFFF6161"/>
        <bgColor indexed="64"/>
      </patternFill>
    </fill>
    <fill>
      <patternFill patternType="solid">
        <fgColor theme="4" tint="0.79998168889431442"/>
        <bgColor indexed="64"/>
      </patternFill>
    </fill>
    <fill>
      <patternFill patternType="solid">
        <fgColor theme="6"/>
        <bgColor indexed="64"/>
      </patternFill>
    </fill>
  </fills>
  <borders count="114">
    <border>
      <left/>
      <right/>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ck">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bottom/>
      <diagonal/>
    </border>
    <border>
      <left style="thick">
        <color rgb="FFFF0000"/>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n">
        <color rgb="FFFF0000"/>
      </bottom>
      <diagonal/>
    </border>
    <border>
      <left style="thin">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style="thin">
        <color auto="1"/>
      </right>
      <top style="thick">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medium">
        <color auto="1"/>
      </left>
      <right/>
      <top style="medium">
        <color auto="1"/>
      </top>
      <bottom style="medium">
        <color auto="1"/>
      </bottom>
      <diagonal/>
    </border>
    <border>
      <left style="thick">
        <color auto="1"/>
      </left>
      <right/>
      <top/>
      <bottom/>
      <diagonal/>
    </border>
    <border>
      <left style="thick">
        <color auto="1"/>
      </left>
      <right/>
      <top style="thin">
        <color auto="1"/>
      </top>
      <bottom style="thick">
        <color auto="1"/>
      </bottom>
      <diagonal/>
    </border>
    <border>
      <left style="thick">
        <color rgb="FF00B050"/>
      </left>
      <right style="thick">
        <color rgb="FF00B050"/>
      </right>
      <top style="thick">
        <color rgb="FF00B050"/>
      </top>
      <bottom style="thick">
        <color rgb="FF00B050"/>
      </bottom>
      <diagonal/>
    </border>
    <border>
      <left style="thick">
        <color rgb="FF00B050"/>
      </left>
      <right style="thin">
        <color rgb="FF00B050"/>
      </right>
      <top style="thick">
        <color rgb="FF00B050"/>
      </top>
      <bottom style="thin">
        <color rgb="FF00B050"/>
      </bottom>
      <diagonal/>
    </border>
    <border>
      <left style="thin">
        <color rgb="FF00B050"/>
      </left>
      <right style="thin">
        <color rgb="FF00B050"/>
      </right>
      <top style="thick">
        <color rgb="FF00B050"/>
      </top>
      <bottom style="thin">
        <color rgb="FF00B050"/>
      </bottom>
      <diagonal/>
    </border>
    <border>
      <left style="thin">
        <color rgb="FF00B050"/>
      </left>
      <right style="thick">
        <color rgb="FF00B050"/>
      </right>
      <top style="thick">
        <color rgb="FF00B050"/>
      </top>
      <bottom style="thin">
        <color rgb="FF00B050"/>
      </bottom>
      <diagonal/>
    </border>
    <border>
      <left style="thick">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thick">
        <color rgb="FF00B050"/>
      </right>
      <top style="thin">
        <color rgb="FF00B050"/>
      </top>
      <bottom style="thin">
        <color rgb="FF00B050"/>
      </bottom>
      <diagonal/>
    </border>
    <border>
      <left style="thick">
        <color rgb="FF00B050"/>
      </left>
      <right style="thin">
        <color rgb="FF00B050"/>
      </right>
      <top style="thin">
        <color rgb="FF00B050"/>
      </top>
      <bottom style="thick">
        <color rgb="FF00B050"/>
      </bottom>
      <diagonal/>
    </border>
    <border>
      <left style="thin">
        <color rgb="FF00B050"/>
      </left>
      <right style="thin">
        <color rgb="FF00B050"/>
      </right>
      <top style="thin">
        <color rgb="FF00B050"/>
      </top>
      <bottom style="thick">
        <color rgb="FF00B050"/>
      </bottom>
      <diagonal/>
    </border>
    <border>
      <left style="thin">
        <color rgb="FF00B050"/>
      </left>
      <right style="thick">
        <color rgb="FF00B050"/>
      </right>
      <top style="thin">
        <color rgb="FF00B050"/>
      </top>
      <bottom style="thick">
        <color rgb="FF00B050"/>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style="thick">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ck">
        <color theme="9" tint="-0.24994659260841701"/>
      </right>
      <top style="thin">
        <color theme="9" tint="-0.24994659260841701"/>
      </top>
      <bottom style="thick">
        <color theme="9" tint="-0.24994659260841701"/>
      </bottom>
      <diagonal/>
    </border>
    <border>
      <left style="thick">
        <color rgb="FFC00000"/>
      </left>
      <right style="thick">
        <color rgb="FFC00000"/>
      </right>
      <top style="thick">
        <color rgb="FFC00000"/>
      </top>
      <bottom style="thick">
        <color rgb="FFC00000"/>
      </bottom>
      <diagonal/>
    </border>
    <border>
      <left style="thick">
        <color rgb="FFC00000"/>
      </left>
      <right style="thin">
        <color rgb="FFC00000"/>
      </right>
      <top style="thick">
        <color rgb="FFC00000"/>
      </top>
      <bottom style="thin">
        <color rgb="FFC00000"/>
      </bottom>
      <diagonal/>
    </border>
    <border>
      <left style="thin">
        <color rgb="FFC00000"/>
      </left>
      <right style="thin">
        <color rgb="FFC00000"/>
      </right>
      <top style="thick">
        <color rgb="FFC00000"/>
      </top>
      <bottom style="thin">
        <color rgb="FFC00000"/>
      </bottom>
      <diagonal/>
    </border>
    <border>
      <left style="thin">
        <color rgb="FFC00000"/>
      </left>
      <right style="thick">
        <color rgb="FFC00000"/>
      </right>
      <top style="thick">
        <color rgb="FFC00000"/>
      </top>
      <bottom style="thin">
        <color rgb="FFC00000"/>
      </bottom>
      <diagonal/>
    </border>
    <border>
      <left style="thick">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style="thin">
        <color rgb="FFC00000"/>
      </bottom>
      <diagonal/>
    </border>
    <border>
      <left style="thin">
        <color rgb="FFC00000"/>
      </left>
      <right style="thick">
        <color rgb="FFC00000"/>
      </right>
      <top style="thin">
        <color rgb="FFC00000"/>
      </top>
      <bottom style="thin">
        <color rgb="FFC00000"/>
      </bottom>
      <diagonal/>
    </border>
    <border>
      <left style="thick">
        <color rgb="FFC00000"/>
      </left>
      <right style="thin">
        <color rgb="FFC00000"/>
      </right>
      <top style="thin">
        <color rgb="FFC00000"/>
      </top>
      <bottom style="thick">
        <color rgb="FFC00000"/>
      </bottom>
      <diagonal/>
    </border>
    <border>
      <left style="thin">
        <color rgb="FFC00000"/>
      </left>
      <right style="thin">
        <color rgb="FFC00000"/>
      </right>
      <top style="thin">
        <color rgb="FFC00000"/>
      </top>
      <bottom style="thick">
        <color rgb="FFC00000"/>
      </bottom>
      <diagonal/>
    </border>
    <border>
      <left style="thin">
        <color rgb="FFC00000"/>
      </left>
      <right style="thick">
        <color rgb="FFC00000"/>
      </right>
      <top style="thin">
        <color rgb="FFC00000"/>
      </top>
      <bottom style="thick">
        <color rgb="FFC00000"/>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top style="medium">
        <color auto="1"/>
      </top>
      <bottom style="medium">
        <color auto="1"/>
      </bottom>
      <diagonal/>
    </border>
    <border>
      <left/>
      <right/>
      <top/>
      <bottom style="thin">
        <color auto="1"/>
      </bottom>
      <diagonal/>
    </border>
    <border>
      <left/>
      <right/>
      <top style="thin">
        <color auto="1"/>
      </top>
      <bottom style="thick">
        <color auto="1"/>
      </bottom>
      <diagonal/>
    </border>
    <border>
      <left style="thin">
        <color auto="1"/>
      </left>
      <right style="medium">
        <color auto="1"/>
      </right>
      <top style="thick">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top/>
      <bottom style="medium">
        <color auto="1"/>
      </bottom>
      <diagonal/>
    </border>
    <border>
      <left style="thin">
        <color auto="1"/>
      </left>
      <right style="thick">
        <color auto="1"/>
      </right>
      <top style="medium">
        <color auto="1"/>
      </top>
      <bottom/>
      <diagonal/>
    </border>
    <border>
      <left style="thin">
        <color auto="1"/>
      </left>
      <right/>
      <top/>
      <bottom style="thin">
        <color auto="1"/>
      </bottom>
      <diagonal/>
    </border>
  </borders>
  <cellStyleXfs count="2">
    <xf numFmtId="0" fontId="0" fillId="0" borderId="0"/>
    <xf numFmtId="0" fontId="2" fillId="0" borderId="0" applyNumberFormat="0" applyFill="0" applyBorder="0" applyAlignment="0" applyProtection="0"/>
  </cellStyleXfs>
  <cellXfs count="268">
    <xf numFmtId="0" fontId="0" fillId="0" borderId="0" xfId="0"/>
    <xf numFmtId="0" fontId="1" fillId="0" borderId="0" xfId="0" applyFont="1"/>
    <xf numFmtId="0" fontId="0" fillId="0" borderId="0" xfId="0" applyAlignment="1">
      <alignment horizontal="center"/>
    </xf>
    <xf numFmtId="0" fontId="1" fillId="2" borderId="0" xfId="0" applyFont="1" applyFill="1"/>
    <xf numFmtId="0" fontId="1" fillId="2" borderId="0" xfId="0" applyFont="1" applyFill="1" applyAlignment="1">
      <alignment textRotation="90"/>
    </xf>
    <xf numFmtId="0" fontId="0" fillId="2" borderId="0" xfId="0" applyFill="1"/>
    <xf numFmtId="0" fontId="1" fillId="0" borderId="0" xfId="0" applyFont="1" applyFill="1"/>
    <xf numFmtId="0" fontId="0" fillId="0" borderId="0" xfId="0" applyFill="1"/>
    <xf numFmtId="0" fontId="0" fillId="2" borderId="0" xfId="0" applyFill="1" applyAlignment="1">
      <alignment horizontal="center"/>
    </xf>
    <xf numFmtId="0" fontId="0" fillId="0" borderId="0" xfId="0" applyFill="1" applyAlignment="1">
      <alignment horizontal="center"/>
    </xf>
    <xf numFmtId="0" fontId="0" fillId="0" borderId="0" xfId="0" applyAlignment="1">
      <alignment horizontal="left"/>
    </xf>
    <xf numFmtId="164" fontId="0" fillId="0" borderId="0" xfId="0" applyNumberFormat="1" applyFill="1" applyAlignment="1">
      <alignment horizontal="center"/>
    </xf>
    <xf numFmtId="0" fontId="1" fillId="0" borderId="1" xfId="0" applyFont="1" applyBorder="1" applyAlignment="1">
      <alignment horizontal="left"/>
    </xf>
    <xf numFmtId="0" fontId="1" fillId="0" borderId="1" xfId="0" applyFont="1" applyFill="1" applyBorder="1"/>
    <xf numFmtId="0" fontId="1" fillId="0" borderId="1" xfId="0" applyFont="1" applyFill="1" applyBorder="1" applyAlignment="1">
      <alignment horizontal="center"/>
    </xf>
    <xf numFmtId="0" fontId="1" fillId="0" borderId="2" xfId="0" applyFont="1" applyFill="1" applyBorder="1"/>
    <xf numFmtId="0" fontId="1" fillId="0" borderId="3" xfId="0" applyFont="1" applyBorder="1" applyAlignment="1">
      <alignment horizontal="left"/>
    </xf>
    <xf numFmtId="0" fontId="1" fillId="0" borderId="3" xfId="0" applyFont="1" applyBorder="1"/>
    <xf numFmtId="0" fontId="1" fillId="0" borderId="3" xfId="0" applyFont="1" applyBorder="1" applyAlignment="1"/>
    <xf numFmtId="0" fontId="1" fillId="0" borderId="7" xfId="0" applyFont="1" applyBorder="1" applyAlignment="1">
      <alignment horizontal="left"/>
    </xf>
    <xf numFmtId="0" fontId="1" fillId="0" borderId="7" xfId="0" applyFont="1" applyBorder="1" applyAlignment="1">
      <alignment textRotation="90"/>
    </xf>
    <xf numFmtId="0" fontId="1" fillId="0" borderId="7" xfId="0" applyFont="1" applyFill="1" applyBorder="1" applyAlignment="1">
      <alignment textRotation="90"/>
    </xf>
    <xf numFmtId="0" fontId="1" fillId="2" borderId="7" xfId="0" applyFont="1" applyFill="1" applyBorder="1" applyAlignment="1">
      <alignment textRotation="90"/>
    </xf>
    <xf numFmtId="0" fontId="1" fillId="3" borderId="7" xfId="0" applyFont="1" applyFill="1" applyBorder="1" applyAlignment="1">
      <alignment textRotation="90"/>
    </xf>
    <xf numFmtId="0" fontId="1" fillId="2" borderId="7" xfId="0" applyFont="1" applyFill="1" applyBorder="1" applyAlignment="1">
      <alignment horizontal="center" textRotation="90"/>
    </xf>
    <xf numFmtId="0" fontId="1" fillId="0" borderId="11" xfId="0" applyFont="1" applyBorder="1" applyAlignment="1">
      <alignment horizontal="center"/>
    </xf>
    <xf numFmtId="0" fontId="1" fillId="0" borderId="11" xfId="0" applyFont="1" applyFill="1" applyBorder="1"/>
    <xf numFmtId="0" fontId="1" fillId="2" borderId="11" xfId="0" applyFont="1" applyFill="1" applyBorder="1"/>
    <xf numFmtId="0" fontId="1" fillId="3" borderId="11" xfId="0" applyFont="1" applyFill="1" applyBorder="1"/>
    <xf numFmtId="0" fontId="1" fillId="2" borderId="11" xfId="0" applyFont="1" applyFill="1" applyBorder="1" applyAlignment="1">
      <alignment horizontal="center"/>
    </xf>
    <xf numFmtId="164" fontId="0" fillId="2" borderId="11" xfId="0" applyNumberFormat="1" applyFill="1" applyBorder="1"/>
    <xf numFmtId="164" fontId="1" fillId="2" borderId="11" xfId="0" applyNumberFormat="1" applyFont="1" applyFill="1" applyBorder="1"/>
    <xf numFmtId="164" fontId="0" fillId="2" borderId="12" xfId="0" applyNumberFormat="1" applyFill="1" applyBorder="1"/>
    <xf numFmtId="0" fontId="0" fillId="0" borderId="15" xfId="0" applyBorder="1" applyAlignment="1">
      <alignment horizontal="center"/>
    </xf>
    <xf numFmtId="0" fontId="0" fillId="0" borderId="17" xfId="0" applyBorder="1" applyAlignment="1">
      <alignment horizontal="center"/>
    </xf>
    <xf numFmtId="0" fontId="1" fillId="0" borderId="19" xfId="0" applyFont="1" applyBorder="1" applyAlignment="1">
      <alignment textRotation="90"/>
    </xf>
    <xf numFmtId="0" fontId="1" fillId="0" borderId="20" xfId="0" applyFont="1" applyBorder="1" applyAlignment="1">
      <alignment horizontal="center"/>
    </xf>
    <xf numFmtId="0" fontId="1" fillId="0" borderId="23" xfId="0" applyFont="1" applyBorder="1" applyAlignment="1"/>
    <xf numFmtId="0" fontId="1" fillId="0" borderId="24" xfId="0" applyFont="1" applyBorder="1" applyAlignment="1"/>
    <xf numFmtId="0" fontId="1" fillId="0" borderId="25" xfId="0" applyFont="1" applyBorder="1" applyAlignment="1">
      <alignment textRotation="90"/>
    </xf>
    <xf numFmtId="0" fontId="1" fillId="0" borderId="26" xfId="0" applyFont="1" applyBorder="1" applyAlignment="1">
      <alignment textRotation="90"/>
    </xf>
    <xf numFmtId="0" fontId="1" fillId="0" borderId="13" xfId="0" applyFont="1" applyBorder="1" applyAlignment="1">
      <alignment horizontal="center"/>
    </xf>
    <xf numFmtId="0" fontId="1" fillId="0" borderId="27" xfId="0" applyFont="1" applyBorder="1" applyAlignment="1">
      <alignment horizontal="center"/>
    </xf>
    <xf numFmtId="0" fontId="1" fillId="0" borderId="18" xfId="0" applyFont="1" applyBorder="1"/>
    <xf numFmtId="0" fontId="0" fillId="0" borderId="32" xfId="0" applyBorder="1" applyAlignment="1">
      <alignment horizontal="left"/>
    </xf>
    <xf numFmtId="0" fontId="0" fillId="0" borderId="33" xfId="0" applyBorder="1" applyAlignment="1">
      <alignment horizontal="center"/>
    </xf>
    <xf numFmtId="0" fontId="0" fillId="0" borderId="11" xfId="0" applyBorder="1" applyAlignment="1">
      <alignment horizontal="left"/>
    </xf>
    <xf numFmtId="0" fontId="0" fillId="0" borderId="16" xfId="0" applyBorder="1" applyAlignment="1">
      <alignment horizontal="center"/>
    </xf>
    <xf numFmtId="0" fontId="1" fillId="0" borderId="19" xfId="0" applyFont="1" applyBorder="1" applyAlignment="1">
      <alignment horizontal="center"/>
    </xf>
    <xf numFmtId="0" fontId="1" fillId="0" borderId="24" xfId="0" applyFont="1" applyBorder="1"/>
    <xf numFmtId="0" fontId="0" fillId="0" borderId="2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1" fillId="4" borderId="37" xfId="0" applyFont="1" applyFill="1" applyBorder="1"/>
    <xf numFmtId="0" fontId="1" fillId="0" borderId="47" xfId="0" applyFont="1" applyBorder="1"/>
    <xf numFmtId="0" fontId="1" fillId="0" borderId="20" xfId="0" applyFont="1" applyBorder="1" applyAlignment="1">
      <alignment horizontal="left"/>
    </xf>
    <xf numFmtId="0" fontId="0" fillId="0" borderId="36" xfId="0" applyBorder="1" applyAlignment="1">
      <alignment horizontal="left"/>
    </xf>
    <xf numFmtId="0" fontId="1" fillId="0" borderId="48" xfId="0" applyFont="1" applyBorder="1"/>
    <xf numFmtId="0" fontId="1" fillId="0" borderId="49" xfId="0" applyFont="1" applyBorder="1"/>
    <xf numFmtId="0" fontId="1" fillId="0" borderId="50" xfId="0" applyFont="1" applyBorder="1"/>
    <xf numFmtId="0" fontId="0" fillId="0" borderId="50" xfId="0" applyBorder="1" applyAlignment="1">
      <alignment horizontal="left"/>
    </xf>
    <xf numFmtId="0" fontId="1" fillId="0" borderId="51" xfId="0" applyFont="1"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0" fillId="0" borderId="63" xfId="0" applyBorder="1"/>
    <xf numFmtId="0" fontId="1" fillId="5" borderId="54" xfId="0" applyFont="1" applyFill="1"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0" fillId="6" borderId="64" xfId="0" applyFill="1" applyBorder="1"/>
    <xf numFmtId="0" fontId="0" fillId="0" borderId="75" xfId="0" applyFill="1" applyBorder="1"/>
    <xf numFmtId="0" fontId="0" fillId="0" borderId="76" xfId="0" applyFill="1" applyBorder="1"/>
    <xf numFmtId="0" fontId="0" fillId="0" borderId="77" xfId="0" applyFill="1" applyBorder="1"/>
    <xf numFmtId="0" fontId="0" fillId="0" borderId="78" xfId="0" applyFill="1" applyBorder="1"/>
    <xf numFmtId="0" fontId="0" fillId="0" borderId="79" xfId="0" applyFill="1" applyBorder="1"/>
    <xf numFmtId="0" fontId="0" fillId="0" borderId="80" xfId="0" applyFill="1" applyBorder="1"/>
    <xf numFmtId="0" fontId="0" fillId="0" borderId="81" xfId="0" applyFill="1" applyBorder="1"/>
    <xf numFmtId="0" fontId="0" fillId="0" borderId="82" xfId="0" applyFill="1" applyBorder="1"/>
    <xf numFmtId="0" fontId="0" fillId="0" borderId="83" xfId="0" applyFill="1" applyBorder="1"/>
    <xf numFmtId="0" fontId="0" fillId="7" borderId="74" xfId="0" applyFill="1" applyBorder="1"/>
    <xf numFmtId="0" fontId="1" fillId="2" borderId="0" xfId="0" applyFont="1" applyFill="1" applyAlignment="1"/>
    <xf numFmtId="0" fontId="1" fillId="0" borderId="0" xfId="0" applyFont="1" applyAlignment="1"/>
    <xf numFmtId="0" fontId="4" fillId="0" borderId="19" xfId="0" applyFont="1" applyBorder="1" applyAlignment="1">
      <alignment vertical="center" wrapText="1"/>
    </xf>
    <xf numFmtId="0" fontId="0" fillId="9" borderId="28"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9" borderId="29" xfId="0" applyFill="1" applyBorder="1" applyAlignment="1" applyProtection="1">
      <alignment horizontal="center"/>
      <protection locked="0"/>
    </xf>
    <xf numFmtId="0" fontId="0" fillId="9" borderId="21" xfId="0" applyFill="1" applyBorder="1" applyAlignment="1" applyProtection="1">
      <alignment horizontal="center"/>
      <protection locked="0"/>
    </xf>
    <xf numFmtId="0" fontId="0" fillId="9" borderId="23" xfId="0" applyFill="1" applyBorder="1" applyAlignment="1" applyProtection="1">
      <alignment horizontal="center"/>
      <protection locked="0"/>
    </xf>
    <xf numFmtId="0" fontId="0" fillId="9" borderId="3" xfId="0" applyFill="1" applyBorder="1" applyAlignment="1" applyProtection="1">
      <alignment horizontal="center"/>
      <protection locked="0"/>
    </xf>
    <xf numFmtId="0" fontId="0" fillId="9" borderId="24" xfId="0" applyFill="1" applyBorder="1" applyAlignment="1" applyProtection="1">
      <alignment horizontal="center"/>
      <protection locked="0"/>
    </xf>
    <xf numFmtId="0" fontId="0" fillId="9" borderId="18" xfId="0" applyFill="1" applyBorder="1" applyAlignment="1" applyProtection="1">
      <alignment horizontal="center"/>
      <protection locked="0"/>
    </xf>
    <xf numFmtId="0" fontId="0" fillId="9" borderId="25" xfId="0" applyFill="1" applyBorder="1" applyAlignment="1" applyProtection="1">
      <alignment horizontal="center"/>
      <protection locked="0"/>
    </xf>
    <xf numFmtId="0" fontId="0" fillId="9" borderId="7" xfId="0" applyFill="1" applyBorder="1" applyAlignment="1" applyProtection="1">
      <alignment horizontal="center"/>
      <protection locked="0"/>
    </xf>
    <xf numFmtId="0" fontId="0" fillId="9" borderId="26" xfId="0" applyFill="1" applyBorder="1" applyAlignment="1" applyProtection="1">
      <alignment horizontal="center"/>
      <protection locked="0"/>
    </xf>
    <xf numFmtId="0" fontId="0" fillId="9" borderId="19" xfId="0" applyFill="1" applyBorder="1" applyAlignment="1" applyProtection="1">
      <alignment horizontal="center"/>
      <protection locked="0"/>
    </xf>
    <xf numFmtId="0" fontId="0" fillId="9" borderId="0" xfId="0" applyFill="1"/>
    <xf numFmtId="0" fontId="0" fillId="9" borderId="0" xfId="0" applyFill="1" applyAlignment="1">
      <alignment horizontal="center"/>
    </xf>
    <xf numFmtId="0" fontId="1" fillId="0" borderId="1" xfId="0" applyFont="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0" fontId="0" fillId="0" borderId="0" xfId="0" applyFont="1" applyBorder="1"/>
    <xf numFmtId="0" fontId="0" fillId="2" borderId="7" xfId="0" applyFont="1" applyFill="1" applyBorder="1" applyAlignment="1">
      <alignment textRotation="90"/>
    </xf>
    <xf numFmtId="0" fontId="0" fillId="2" borderId="8" xfId="0" applyFont="1" applyFill="1" applyBorder="1" applyAlignment="1">
      <alignment textRotation="90"/>
    </xf>
    <xf numFmtId="0" fontId="0" fillId="9" borderId="88" xfId="0" applyFill="1" applyBorder="1" applyAlignment="1" applyProtection="1">
      <alignment horizontal="center"/>
      <protection locked="0"/>
    </xf>
    <xf numFmtId="0" fontId="0" fillId="9" borderId="89" xfId="0" applyFill="1" applyBorder="1" applyAlignment="1" applyProtection="1">
      <alignment horizontal="center"/>
      <protection locked="0"/>
    </xf>
    <xf numFmtId="0" fontId="0" fillId="9" borderId="90" xfId="0" applyFill="1" applyBorder="1" applyAlignment="1" applyProtection="1">
      <alignment horizontal="center"/>
      <protection locked="0"/>
    </xf>
    <xf numFmtId="0" fontId="1" fillId="0" borderId="86" xfId="0" applyFont="1" applyBorder="1"/>
    <xf numFmtId="0" fontId="0" fillId="0" borderId="0" xfId="0" applyFont="1" applyBorder="1" applyAlignment="1">
      <alignment textRotation="90"/>
    </xf>
    <xf numFmtId="0" fontId="1" fillId="0" borderId="47" xfId="0" applyFont="1" applyBorder="1" applyAlignment="1">
      <alignment horizontal="center"/>
    </xf>
    <xf numFmtId="0" fontId="0" fillId="12" borderId="21" xfId="0" applyFill="1" applyBorder="1" applyAlignment="1" applyProtection="1">
      <alignment horizontal="center"/>
      <protection locked="0"/>
    </xf>
    <xf numFmtId="0" fontId="0" fillId="12" borderId="9" xfId="0" applyFill="1" applyBorder="1" applyAlignment="1" applyProtection="1">
      <alignment horizontal="center"/>
      <protection locked="0"/>
    </xf>
    <xf numFmtId="0" fontId="0" fillId="12" borderId="18" xfId="0" applyFill="1" applyBorder="1" applyAlignment="1" applyProtection="1">
      <alignment horizontal="center"/>
      <protection locked="0"/>
    </xf>
    <xf numFmtId="0" fontId="0" fillId="12" borderId="3" xfId="0" applyFill="1" applyBorder="1" applyAlignment="1" applyProtection="1">
      <alignment horizontal="center"/>
      <protection locked="0"/>
    </xf>
    <xf numFmtId="0" fontId="0" fillId="12" borderId="19" xfId="0" applyFill="1" applyBorder="1" applyAlignment="1" applyProtection="1">
      <alignment horizontal="center"/>
      <protection locked="0"/>
    </xf>
    <xf numFmtId="0" fontId="0" fillId="12" borderId="7" xfId="0" applyFill="1" applyBorder="1" applyAlignment="1" applyProtection="1">
      <alignment horizontal="center"/>
      <protection locked="0"/>
    </xf>
    <xf numFmtId="0" fontId="5" fillId="10" borderId="7" xfId="0" applyFont="1" applyFill="1" applyBorder="1" applyAlignment="1">
      <alignment textRotation="90"/>
    </xf>
    <xf numFmtId="0" fontId="5" fillId="10" borderId="11" xfId="0" applyFont="1" applyFill="1" applyBorder="1"/>
    <xf numFmtId="0" fontId="1" fillId="0" borderId="95" xfId="0" applyFont="1" applyBorder="1"/>
    <xf numFmtId="0" fontId="0" fillId="0" borderId="35" xfId="0" applyFont="1" applyBorder="1" applyAlignment="1">
      <alignment textRotation="90"/>
    </xf>
    <xf numFmtId="0" fontId="0" fillId="0" borderId="84" xfId="0" applyFont="1" applyBorder="1" applyAlignment="1">
      <alignment textRotation="90"/>
    </xf>
    <xf numFmtId="0" fontId="1" fillId="8" borderId="102" xfId="0" applyFont="1" applyFill="1" applyBorder="1"/>
    <xf numFmtId="0" fontId="0" fillId="8" borderId="103" xfId="0" applyFont="1" applyFill="1" applyBorder="1"/>
    <xf numFmtId="0" fontId="0" fillId="9" borderId="104" xfId="0" applyFill="1" applyBorder="1"/>
    <xf numFmtId="0" fontId="0" fillId="9" borderId="105" xfId="0" applyFont="1" applyFill="1" applyBorder="1"/>
    <xf numFmtId="0" fontId="0" fillId="9" borderId="106" xfId="0" applyFont="1" applyFill="1" applyBorder="1"/>
    <xf numFmtId="0" fontId="0" fillId="9" borderId="107" xfId="0" applyFont="1" applyFill="1" applyBorder="1"/>
    <xf numFmtId="0" fontId="0" fillId="0" borderId="108" xfId="0" applyBorder="1" applyAlignment="1" applyProtection="1">
      <alignment horizontal="center"/>
      <protection locked="0"/>
    </xf>
    <xf numFmtId="0" fontId="0" fillId="0" borderId="109" xfId="0" applyBorder="1" applyAlignment="1" applyProtection="1">
      <alignment horizontal="center"/>
      <protection locked="0"/>
    </xf>
    <xf numFmtId="0" fontId="0" fillId="0" borderId="110" xfId="0" applyFont="1" applyFill="1" applyBorder="1" applyAlignment="1"/>
    <xf numFmtId="0" fontId="6" fillId="0" borderId="110" xfId="0" applyFont="1" applyFill="1" applyBorder="1" applyAlignment="1"/>
    <xf numFmtId="0" fontId="0" fillId="0" borderId="110" xfId="0" applyFont="1" applyFill="1" applyBorder="1" applyAlignment="1">
      <alignment horizontal="center"/>
    </xf>
    <xf numFmtId="0" fontId="0" fillId="0" borderId="0" xfId="0" applyFont="1" applyFill="1" applyBorder="1" applyAlignment="1"/>
    <xf numFmtId="0" fontId="6" fillId="0" borderId="0" xfId="0" applyFont="1" applyFill="1" applyBorder="1" applyAlignment="1"/>
    <xf numFmtId="0" fontId="0" fillId="0" borderId="111" xfId="0" applyFont="1" applyFill="1" applyBorder="1" applyAlignment="1"/>
    <xf numFmtId="0" fontId="6" fillId="0" borderId="111" xfId="0" applyFont="1" applyFill="1" applyBorder="1" applyAlignment="1"/>
    <xf numFmtId="0" fontId="0" fillId="0" borderId="111" xfId="0" applyFont="1" applyFill="1" applyBorder="1" applyAlignment="1">
      <alignment horizontal="center"/>
    </xf>
    <xf numFmtId="0" fontId="0" fillId="0" borderId="110" xfId="0" applyFill="1" applyBorder="1" applyProtection="1"/>
    <xf numFmtId="0" fontId="0" fillId="0" borderId="110" xfId="0" applyFill="1" applyBorder="1" applyAlignment="1" applyProtection="1">
      <alignment horizontal="center"/>
    </xf>
    <xf numFmtId="164" fontId="0" fillId="0" borderId="110" xfId="0" applyNumberFormat="1" applyFill="1" applyBorder="1" applyProtection="1"/>
    <xf numFmtId="0" fontId="0" fillId="0" borderId="0" xfId="0" applyFill="1" applyBorder="1" applyProtection="1"/>
    <xf numFmtId="0" fontId="0" fillId="0" borderId="0" xfId="0" applyFill="1" applyBorder="1" applyAlignment="1" applyProtection="1">
      <alignment horizontal="center"/>
    </xf>
    <xf numFmtId="164" fontId="0" fillId="0" borderId="0" xfId="0" applyNumberFormat="1" applyFill="1" applyBorder="1" applyProtection="1"/>
    <xf numFmtId="0" fontId="0" fillId="0" borderId="111" xfId="0" applyFill="1" applyBorder="1" applyProtection="1"/>
    <xf numFmtId="0" fontId="0" fillId="0" borderId="111" xfId="0" applyFill="1" applyBorder="1" applyAlignment="1" applyProtection="1">
      <alignment horizontal="center"/>
    </xf>
    <xf numFmtId="164" fontId="0" fillId="0" borderId="111" xfId="0" applyNumberFormat="1" applyFill="1" applyBorder="1" applyProtection="1"/>
    <xf numFmtId="0" fontId="0" fillId="0" borderId="110" xfId="0" applyFont="1" applyBorder="1" applyAlignment="1">
      <alignment horizontal="center"/>
    </xf>
    <xf numFmtId="0" fontId="0" fillId="0" borderId="111" xfId="0" applyFont="1" applyBorder="1" applyAlignment="1">
      <alignment horizontal="center"/>
    </xf>
    <xf numFmtId="0" fontId="1" fillId="0" borderId="2" xfId="0" applyFont="1" applyBorder="1" applyAlignment="1">
      <alignment horizontal="center"/>
    </xf>
    <xf numFmtId="0" fontId="1" fillId="0" borderId="4" xfId="0" applyFont="1" applyBorder="1"/>
    <xf numFmtId="0" fontId="1" fillId="0" borderId="8" xfId="0" applyFont="1" applyBorder="1" applyAlignment="1">
      <alignment textRotation="90"/>
    </xf>
    <xf numFmtId="0" fontId="1" fillId="0" borderId="12" xfId="0" applyFont="1" applyBorder="1" applyAlignment="1">
      <alignment horizontal="center"/>
    </xf>
    <xf numFmtId="0" fontId="0" fillId="12" borderId="10" xfId="0" applyFill="1" applyBorder="1" applyAlignment="1" applyProtection="1">
      <alignment horizontal="center"/>
      <protection locked="0"/>
    </xf>
    <xf numFmtId="0" fontId="0" fillId="12" borderId="4" xfId="0" applyFill="1" applyBorder="1" applyAlignment="1" applyProtection="1">
      <alignment horizontal="center"/>
      <protection locked="0"/>
    </xf>
    <xf numFmtId="0" fontId="0" fillId="12" borderId="8" xfId="0" applyFill="1" applyBorder="1" applyAlignment="1" applyProtection="1">
      <alignment horizontal="center"/>
      <protection locked="0"/>
    </xf>
    <xf numFmtId="0" fontId="0" fillId="0" borderId="112" xfId="0" applyBorder="1" applyAlignment="1" applyProtection="1">
      <alignment horizontal="center"/>
      <protection locked="0"/>
    </xf>
    <xf numFmtId="0" fontId="0" fillId="0" borderId="8" xfId="0" applyBorder="1" applyAlignment="1" applyProtection="1">
      <alignment horizontal="center"/>
      <protection locked="0"/>
    </xf>
    <xf numFmtId="0" fontId="0" fillId="0" borderId="6" xfId="0" applyBorder="1" applyAlignment="1" applyProtection="1">
      <alignment horizontal="center"/>
      <protection locked="0"/>
    </xf>
    <xf numFmtId="0" fontId="3" fillId="0" borderId="92" xfId="0" applyFont="1" applyBorder="1" applyAlignment="1">
      <alignment horizontal="center"/>
    </xf>
    <xf numFmtId="0" fontId="3" fillId="0" borderId="0" xfId="0" applyFont="1" applyBorder="1" applyAlignment="1">
      <alignment horizontal="center"/>
    </xf>
    <xf numFmtId="0" fontId="3" fillId="0" borderId="91" xfId="0" applyFont="1" applyBorder="1" applyAlignment="1">
      <alignment horizontal="center"/>
    </xf>
    <xf numFmtId="0" fontId="3" fillId="0" borderId="94" xfId="0" applyFont="1" applyBorder="1" applyAlignment="1">
      <alignment horizontal="center"/>
    </xf>
    <xf numFmtId="0" fontId="10" fillId="0" borderId="0" xfId="0" applyFont="1"/>
    <xf numFmtId="0" fontId="10" fillId="11" borderId="0" xfId="0" applyFont="1" applyFill="1"/>
    <xf numFmtId="0" fontId="11" fillId="0" borderId="0" xfId="0" applyFont="1" applyBorder="1" applyAlignment="1">
      <alignment horizontal="center"/>
    </xf>
    <xf numFmtId="0" fontId="0" fillId="0" borderId="0" xfId="0" applyFont="1" applyBorder="1" applyAlignment="1">
      <alignment horizontal="left" wrapText="1"/>
    </xf>
    <xf numFmtId="0" fontId="0" fillId="0" borderId="0" xfId="0" applyAlignment="1">
      <alignment wrapText="1"/>
    </xf>
    <xf numFmtId="0" fontId="1" fillId="8" borderId="26" xfId="0" applyFont="1" applyFill="1" applyBorder="1" applyAlignment="1" applyProtection="1">
      <alignment textRotation="90"/>
      <protection locked="0"/>
    </xf>
    <xf numFmtId="0" fontId="5" fillId="10" borderId="91" xfId="0" applyFont="1" applyFill="1" applyBorder="1" applyAlignment="1" applyProtection="1">
      <alignment textRotation="90"/>
      <protection locked="0"/>
    </xf>
    <xf numFmtId="0" fontId="5" fillId="10" borderId="92" xfId="0" applyFont="1" applyFill="1" applyBorder="1" applyProtection="1">
      <protection locked="0"/>
    </xf>
    <xf numFmtId="0" fontId="1" fillId="8" borderId="27" xfId="0" applyFont="1" applyFill="1" applyBorder="1" applyProtection="1">
      <protection locked="0"/>
    </xf>
    <xf numFmtId="0" fontId="1" fillId="8" borderId="11" xfId="0" applyFont="1" applyFill="1" applyBorder="1" applyAlignment="1" applyProtection="1">
      <alignment horizontal="left"/>
      <protection locked="0"/>
    </xf>
    <xf numFmtId="0" fontId="1" fillId="8" borderId="20" xfId="0" applyFont="1" applyFill="1" applyBorder="1" applyProtection="1">
      <protection locked="0"/>
    </xf>
    <xf numFmtId="0" fontId="0" fillId="8" borderId="36" xfId="0" applyFont="1" applyFill="1" applyBorder="1" applyProtection="1">
      <protection locked="0"/>
    </xf>
    <xf numFmtId="0" fontId="0" fillId="8" borderId="32" xfId="0" applyFont="1" applyFill="1" applyBorder="1" applyAlignment="1" applyProtection="1">
      <alignment horizontal="left"/>
      <protection locked="0"/>
    </xf>
    <xf numFmtId="0" fontId="0" fillId="8" borderId="96" xfId="0" applyFont="1" applyFill="1" applyBorder="1" applyAlignment="1" applyProtection="1">
      <alignment horizontal="center"/>
      <protection locked="0"/>
    </xf>
    <xf numFmtId="0" fontId="0" fillId="8" borderId="23" xfId="0" applyFont="1" applyFill="1" applyBorder="1" applyAlignment="1" applyProtection="1">
      <alignment horizontal="center"/>
      <protection locked="0"/>
    </xf>
    <xf numFmtId="0" fontId="0" fillId="8" borderId="88" xfId="0" applyFont="1" applyFill="1" applyBorder="1" applyAlignment="1" applyProtection="1">
      <alignment horizontal="center"/>
      <protection locked="0"/>
    </xf>
    <xf numFmtId="0" fontId="0" fillId="8" borderId="89" xfId="0" applyFont="1" applyFill="1" applyBorder="1" applyAlignment="1" applyProtection="1">
      <alignment horizontal="center"/>
      <protection locked="0"/>
    </xf>
    <xf numFmtId="0" fontId="0" fillId="8" borderId="3" xfId="0" applyFont="1" applyFill="1" applyBorder="1" applyAlignment="1" applyProtection="1">
      <alignment horizontal="center"/>
      <protection locked="0"/>
    </xf>
    <xf numFmtId="0" fontId="0" fillId="8" borderId="97" xfId="0" applyFont="1" applyFill="1" applyBorder="1" applyAlignment="1" applyProtection="1">
      <alignment horizontal="center"/>
      <protection locked="0"/>
    </xf>
    <xf numFmtId="0" fontId="0" fillId="8" borderId="100" xfId="0" applyFont="1" applyFill="1" applyBorder="1" applyAlignment="1" applyProtection="1">
      <alignment horizontal="center"/>
      <protection locked="0"/>
    </xf>
    <xf numFmtId="0" fontId="6" fillId="10" borderId="96" xfId="0" applyFont="1" applyFill="1" applyBorder="1" applyAlignment="1" applyProtection="1">
      <alignment horizontal="center"/>
      <protection locked="0"/>
    </xf>
    <xf numFmtId="0" fontId="6" fillId="10" borderId="97" xfId="0" applyFont="1" applyFill="1" applyBorder="1" applyAlignment="1" applyProtection="1">
      <alignment horizontal="center"/>
      <protection locked="0"/>
    </xf>
    <xf numFmtId="0" fontId="6" fillId="10" borderId="98" xfId="0" applyFont="1" applyFill="1" applyBorder="1" applyAlignment="1" applyProtection="1">
      <alignment horizontal="center"/>
      <protection locked="0"/>
    </xf>
    <xf numFmtId="0" fontId="0" fillId="8" borderId="14" xfId="0" applyFont="1" applyFill="1" applyBorder="1" applyAlignment="1" applyProtection="1">
      <alignment horizontal="center"/>
      <protection locked="0"/>
    </xf>
    <xf numFmtId="0" fontId="6" fillId="10" borderId="23" xfId="0" applyFont="1" applyFill="1" applyBorder="1" applyAlignment="1" applyProtection="1">
      <alignment horizontal="center"/>
      <protection locked="0"/>
    </xf>
    <xf numFmtId="0" fontId="6" fillId="10" borderId="3" xfId="0" applyFont="1" applyFill="1" applyBorder="1" applyAlignment="1" applyProtection="1">
      <alignment horizontal="center"/>
      <protection locked="0"/>
    </xf>
    <xf numFmtId="0" fontId="6" fillId="10" borderId="4" xfId="0" applyFont="1" applyFill="1" applyBorder="1" applyAlignment="1" applyProtection="1">
      <alignment horizontal="center"/>
      <protection locked="0"/>
    </xf>
    <xf numFmtId="0" fontId="0" fillId="8" borderId="101" xfId="0" applyFont="1" applyFill="1" applyBorder="1" applyAlignment="1" applyProtection="1">
      <alignment horizontal="center"/>
      <protection locked="0"/>
    </xf>
    <xf numFmtId="0" fontId="6" fillId="10" borderId="88" xfId="0" applyFont="1" applyFill="1" applyBorder="1" applyAlignment="1" applyProtection="1">
      <alignment horizontal="center"/>
      <protection locked="0"/>
    </xf>
    <xf numFmtId="0" fontId="6" fillId="10" borderId="89" xfId="0" applyFont="1" applyFill="1" applyBorder="1" applyAlignment="1" applyProtection="1">
      <alignment horizontal="center"/>
      <protection locked="0"/>
    </xf>
    <xf numFmtId="0" fontId="6" fillId="10" borderId="99" xfId="0" applyFont="1" applyFill="1" applyBorder="1" applyAlignment="1" applyProtection="1">
      <alignment horizontal="center"/>
      <protection locked="0"/>
    </xf>
    <xf numFmtId="0" fontId="1" fillId="9" borderId="102" xfId="0" applyFont="1" applyFill="1" applyBorder="1" applyProtection="1">
      <protection locked="0"/>
    </xf>
    <xf numFmtId="0" fontId="1" fillId="9" borderId="20" xfId="0" applyFont="1" applyFill="1" applyBorder="1" applyProtection="1">
      <protection locked="0"/>
    </xf>
    <xf numFmtId="0" fontId="1" fillId="9" borderId="11" xfId="0" applyFont="1" applyFill="1" applyBorder="1" applyAlignment="1" applyProtection="1">
      <alignment horizontal="left"/>
      <protection locked="0"/>
    </xf>
    <xf numFmtId="0" fontId="1" fillId="9" borderId="27" xfId="0" applyFont="1" applyFill="1" applyBorder="1" applyProtection="1">
      <protection locked="0"/>
    </xf>
    <xf numFmtId="0" fontId="7" fillId="12" borderId="92" xfId="0" applyFont="1" applyFill="1" applyBorder="1" applyProtection="1">
      <protection locked="0"/>
    </xf>
    <xf numFmtId="0" fontId="0" fillId="9" borderId="21" xfId="0" applyFill="1" applyBorder="1" applyProtection="1">
      <protection locked="0"/>
    </xf>
    <xf numFmtId="0" fontId="0" fillId="9" borderId="9" xfId="0" applyFill="1" applyBorder="1" applyAlignment="1" applyProtection="1">
      <alignment horizontal="left"/>
      <protection locked="0"/>
    </xf>
    <xf numFmtId="0" fontId="0" fillId="9" borderId="18" xfId="0" applyFont="1" applyFill="1" applyBorder="1" applyProtection="1">
      <protection locked="0"/>
    </xf>
    <xf numFmtId="0" fontId="3" fillId="9" borderId="3" xfId="1" applyFont="1" applyFill="1" applyBorder="1" applyAlignment="1" applyProtection="1">
      <alignment horizontal="left"/>
      <protection locked="0"/>
    </xf>
    <xf numFmtId="0" fontId="0" fillId="9" borderId="3" xfId="0" applyFill="1" applyBorder="1" applyAlignment="1" applyProtection="1">
      <alignment horizontal="left"/>
      <protection locked="0"/>
    </xf>
    <xf numFmtId="0" fontId="0" fillId="9" borderId="19" xfId="0" applyFont="1" applyFill="1" applyBorder="1" applyProtection="1">
      <protection locked="0"/>
    </xf>
    <xf numFmtId="0" fontId="0" fillId="9" borderId="7" xfId="0" applyFill="1" applyBorder="1" applyAlignment="1" applyProtection="1">
      <alignment horizontal="left"/>
      <protection locked="0"/>
    </xf>
    <xf numFmtId="0" fontId="0" fillId="0" borderId="19" xfId="0" applyBorder="1" applyAlignment="1" applyProtection="1">
      <alignment horizontal="left"/>
      <protection locked="0"/>
    </xf>
    <xf numFmtId="0" fontId="0" fillId="0" borderId="7" xfId="0" applyBorder="1" applyAlignment="1" applyProtection="1">
      <alignment horizontal="left"/>
      <protection locked="0"/>
    </xf>
    <xf numFmtId="0" fontId="0" fillId="0" borderId="22" xfId="0" applyBorder="1" applyAlignment="1" applyProtection="1">
      <alignment horizontal="left"/>
      <protection locked="0"/>
    </xf>
    <xf numFmtId="0" fontId="0" fillId="0" borderId="5" xfId="0" applyBorder="1" applyAlignment="1" applyProtection="1">
      <alignment horizontal="left"/>
      <protection locked="0"/>
    </xf>
    <xf numFmtId="0" fontId="12" fillId="0" borderId="0" xfId="0" applyFont="1" applyBorder="1" applyAlignment="1">
      <alignment horizontal="left" wrapText="1"/>
    </xf>
    <xf numFmtId="0" fontId="12" fillId="0" borderId="0" xfId="0" applyFont="1" applyAlignment="1">
      <alignment wrapText="1"/>
    </xf>
    <xf numFmtId="0" fontId="12" fillId="0" borderId="0" xfId="0" applyFont="1" applyBorder="1" applyAlignment="1">
      <alignment horizontal="left" vertical="top" wrapText="1"/>
    </xf>
    <xf numFmtId="0" fontId="0" fillId="0" borderId="29" xfId="0" applyFill="1" applyBorder="1" applyProtection="1"/>
    <xf numFmtId="0" fontId="3" fillId="0" borderId="93" xfId="0" applyFont="1" applyFill="1" applyBorder="1" applyProtection="1"/>
    <xf numFmtId="0" fontId="0" fillId="0" borderId="24" xfId="0" applyFill="1" applyBorder="1" applyProtection="1"/>
    <xf numFmtId="0" fontId="3" fillId="0" borderId="86" xfId="0" applyFont="1" applyFill="1" applyBorder="1" applyProtection="1"/>
    <xf numFmtId="0" fontId="0" fillId="0" borderId="26" xfId="0" applyFill="1" applyBorder="1" applyProtection="1"/>
    <xf numFmtId="0" fontId="3" fillId="0" borderId="91" xfId="0" applyFont="1" applyFill="1" applyBorder="1" applyProtection="1"/>
    <xf numFmtId="0" fontId="0" fillId="8" borderId="28" xfId="0" applyFont="1" applyFill="1" applyBorder="1" applyAlignment="1" applyProtection="1">
      <alignment horizontal="center"/>
      <protection locked="0"/>
    </xf>
    <xf numFmtId="0" fontId="0" fillId="8" borderId="9" xfId="0" applyFont="1" applyFill="1" applyBorder="1" applyAlignment="1" applyProtection="1">
      <alignment horizontal="center"/>
      <protection locked="0"/>
    </xf>
    <xf numFmtId="0" fontId="0" fillId="8" borderId="113" xfId="0" applyFont="1" applyFill="1" applyBorder="1" applyAlignment="1" applyProtection="1">
      <alignment horizontal="center"/>
      <protection locked="0"/>
    </xf>
    <xf numFmtId="0" fontId="6" fillId="10" borderId="28" xfId="0" applyFont="1" applyFill="1" applyBorder="1" applyAlignment="1" applyProtection="1">
      <alignment horizontal="center"/>
      <protection locked="0"/>
    </xf>
    <xf numFmtId="0" fontId="6" fillId="10" borderId="9" xfId="0" applyFont="1" applyFill="1" applyBorder="1" applyAlignment="1" applyProtection="1">
      <alignment horizontal="center"/>
      <protection locked="0"/>
    </xf>
    <xf numFmtId="0" fontId="6" fillId="10" borderId="10" xfId="0" applyFont="1" applyFill="1" applyBorder="1" applyAlignment="1" applyProtection="1">
      <alignment horizontal="center"/>
      <protection locked="0"/>
    </xf>
    <xf numFmtId="0" fontId="1" fillId="0" borderId="18"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85" xfId="0" applyFont="1" applyBorder="1" applyAlignment="1">
      <alignment horizontal="center"/>
    </xf>
    <xf numFmtId="0" fontId="1" fillId="0" borderId="86" xfId="0" applyFont="1" applyBorder="1" applyAlignment="1">
      <alignment horizontal="center"/>
    </xf>
    <xf numFmtId="0" fontId="1" fillId="0" borderId="87" xfId="0" applyFont="1" applyBorder="1" applyAlignment="1">
      <alignment horizontal="center"/>
    </xf>
    <xf numFmtId="0" fontId="7" fillId="13" borderId="11" xfId="0" applyFont="1" applyFill="1" applyBorder="1"/>
  </cellXfs>
  <cellStyles count="2">
    <cellStyle name="Hyperlink" xfId="1" builtinId="8"/>
    <cellStyle name="Standaard" xfId="0" builtinId="0"/>
  </cellStyles>
  <dxfs count="67">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s>
  <tableStyles count="0" defaultTableStyle="TableStyleMedium2" defaultPivotStyle="PivotStyleLight16"/>
  <colors>
    <mruColors>
      <color rgb="FFFF6161"/>
      <color rgb="FFCC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48"/>
  <sheetViews>
    <sheetView showGridLines="0" tabSelected="1" workbookViewId="0">
      <selection activeCell="A10" sqref="A10"/>
    </sheetView>
  </sheetViews>
  <sheetFormatPr defaultColWidth="0" defaultRowHeight="15" zeroHeight="1" x14ac:dyDescent="0.25"/>
  <cols>
    <col min="1" max="1" width="188.140625" customWidth="1"/>
    <col min="2" max="42" width="0" hidden="1" customWidth="1"/>
    <col min="43" max="16384" width="9.140625" hidden="1"/>
  </cols>
  <sheetData>
    <row r="1" spans="1:1" s="135" customFormat="1" ht="23.25" x14ac:dyDescent="0.35">
      <c r="A1" s="198" t="s">
        <v>0</v>
      </c>
    </row>
    <row r="2" spans="1:1" s="135" customFormat="1" ht="5.25" customHeight="1" x14ac:dyDescent="0.25">
      <c r="A2" s="199"/>
    </row>
    <row r="3" spans="1:1" s="135" customFormat="1" ht="37.5" x14ac:dyDescent="0.3">
      <c r="A3" s="243" t="s">
        <v>1</v>
      </c>
    </row>
    <row r="4" spans="1:1" s="135" customFormat="1" ht="5.25" customHeight="1" x14ac:dyDescent="0.3">
      <c r="A4" s="243"/>
    </row>
    <row r="5" spans="1:1" s="135" customFormat="1" ht="39" customHeight="1" x14ac:dyDescent="0.25">
      <c r="A5" s="245" t="s">
        <v>2</v>
      </c>
    </row>
    <row r="6" spans="1:1" s="135" customFormat="1" ht="6" customHeight="1" x14ac:dyDescent="0.3">
      <c r="A6" s="243"/>
    </row>
    <row r="7" spans="1:1" s="135" customFormat="1" ht="37.5" x14ac:dyDescent="0.3">
      <c r="A7" s="243" t="s">
        <v>89</v>
      </c>
    </row>
    <row r="8" spans="1:1" s="135" customFormat="1" ht="5.25" customHeight="1" x14ac:dyDescent="0.3">
      <c r="A8" s="243"/>
    </row>
    <row r="9" spans="1:1" s="135" customFormat="1" ht="18.75" x14ac:dyDescent="0.3">
      <c r="A9" s="243" t="s">
        <v>3</v>
      </c>
    </row>
    <row r="10" spans="1:1" s="135" customFormat="1" ht="75" x14ac:dyDescent="0.25">
      <c r="A10" s="245" t="s">
        <v>4</v>
      </c>
    </row>
    <row r="11" spans="1:1" s="135" customFormat="1" ht="4.5" customHeight="1" x14ac:dyDescent="0.3">
      <c r="A11" s="243"/>
    </row>
    <row r="12" spans="1:1" s="135" customFormat="1" ht="56.25" x14ac:dyDescent="0.3">
      <c r="A12" s="243" t="s">
        <v>88</v>
      </c>
    </row>
    <row r="13" spans="1:1" s="135" customFormat="1" ht="3" customHeight="1" x14ac:dyDescent="0.3">
      <c r="A13" s="243"/>
    </row>
    <row r="14" spans="1:1" s="135" customFormat="1" ht="56.25" x14ac:dyDescent="0.3">
      <c r="A14" s="243" t="s">
        <v>5</v>
      </c>
    </row>
    <row r="15" spans="1:1" s="135" customFormat="1" ht="3.75" customHeight="1" x14ac:dyDescent="0.3">
      <c r="A15" s="243"/>
    </row>
    <row r="16" spans="1:1" s="135" customFormat="1" ht="56.25" x14ac:dyDescent="0.3">
      <c r="A16" s="243" t="s">
        <v>6</v>
      </c>
    </row>
    <row r="17" spans="1:1" ht="2.25" customHeight="1" x14ac:dyDescent="0.3">
      <c r="A17" s="244"/>
    </row>
    <row r="18" spans="1:1" ht="37.5" x14ac:dyDescent="0.3">
      <c r="A18" s="244" t="s">
        <v>7</v>
      </c>
    </row>
    <row r="19" spans="1:1" ht="18.75" x14ac:dyDescent="0.3">
      <c r="A19" s="244"/>
    </row>
    <row r="20" spans="1:1" ht="18.75" x14ac:dyDescent="0.3">
      <c r="A20" s="244"/>
    </row>
    <row r="21" spans="1:1" hidden="1" x14ac:dyDescent="0.25">
      <c r="A21" s="200"/>
    </row>
    <row r="22" spans="1:1" hidden="1" x14ac:dyDescent="0.25">
      <c r="A22" s="200"/>
    </row>
    <row r="23" spans="1:1" hidden="1" x14ac:dyDescent="0.25">
      <c r="A23" s="200"/>
    </row>
    <row r="24" spans="1:1" hidden="1" x14ac:dyDescent="0.25">
      <c r="A24" s="200"/>
    </row>
    <row r="25" spans="1:1" hidden="1" x14ac:dyDescent="0.25">
      <c r="A25" s="200"/>
    </row>
    <row r="26" spans="1:1" hidden="1" x14ac:dyDescent="0.25">
      <c r="A26" s="200"/>
    </row>
    <row r="27" spans="1:1" hidden="1" x14ac:dyDescent="0.25">
      <c r="A27" s="200"/>
    </row>
    <row r="28" spans="1:1" hidden="1" x14ac:dyDescent="0.25">
      <c r="A28" s="200"/>
    </row>
    <row r="29" spans="1:1" hidden="1" x14ac:dyDescent="0.25">
      <c r="A29" s="200"/>
    </row>
    <row r="30" spans="1:1" hidden="1" x14ac:dyDescent="0.25">
      <c r="A30" s="200"/>
    </row>
    <row r="31" spans="1:1" hidden="1" x14ac:dyDescent="0.25">
      <c r="A31" s="200"/>
    </row>
    <row r="32" spans="1:1" hidden="1" x14ac:dyDescent="0.25">
      <c r="A32" s="200"/>
    </row>
    <row r="33" spans="1:1" hidden="1" x14ac:dyDescent="0.25">
      <c r="A33" s="200"/>
    </row>
    <row r="34" spans="1:1" hidden="1" x14ac:dyDescent="0.25">
      <c r="A34" s="200"/>
    </row>
    <row r="35" spans="1:1" hidden="1" x14ac:dyDescent="0.25">
      <c r="A35" s="200"/>
    </row>
    <row r="36" spans="1:1" hidden="1" x14ac:dyDescent="0.25">
      <c r="A36" s="200"/>
    </row>
    <row r="37" spans="1:1" hidden="1" x14ac:dyDescent="0.25">
      <c r="A37" s="200"/>
    </row>
    <row r="38" spans="1:1" hidden="1" x14ac:dyDescent="0.25">
      <c r="A38" s="200"/>
    </row>
    <row r="39" spans="1:1" hidden="1" x14ac:dyDescent="0.25">
      <c r="A39" s="200"/>
    </row>
    <row r="40" spans="1:1" hidden="1" x14ac:dyDescent="0.25">
      <c r="A40" s="200"/>
    </row>
    <row r="41" spans="1:1" hidden="1" x14ac:dyDescent="0.25">
      <c r="A41" s="200"/>
    </row>
    <row r="42" spans="1:1" hidden="1" x14ac:dyDescent="0.25">
      <c r="A42" s="200"/>
    </row>
    <row r="43" spans="1:1" hidden="1" x14ac:dyDescent="0.25">
      <c r="A43" s="200"/>
    </row>
    <row r="44" spans="1:1" hidden="1" x14ac:dyDescent="0.25">
      <c r="A44" s="200"/>
    </row>
    <row r="45" spans="1:1" hidden="1" x14ac:dyDescent="0.25">
      <c r="A45" s="200"/>
    </row>
    <row r="46" spans="1:1" hidden="1" x14ac:dyDescent="0.25">
      <c r="A46" s="200"/>
    </row>
    <row r="47" spans="1:1" hidden="1" x14ac:dyDescent="0.25">
      <c r="A47" s="200"/>
    </row>
    <row r="48" spans="1:1" hidden="1" x14ac:dyDescent="0.25">
      <c r="A48" s="200"/>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FFFF00"/>
    <pageSetUpPr fitToPage="1"/>
  </sheetPr>
  <dimension ref="A1:BG136"/>
  <sheetViews>
    <sheetView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3.28515625" customWidth="1"/>
    <col min="2" max="2" width="32.7109375" customWidth="1"/>
    <col min="3" max="3" width="17.7109375" style="10" bestFit="1" customWidth="1"/>
    <col min="4" max="4" width="11.140625" bestFit="1" customWidth="1"/>
    <col min="5" max="5" width="11.140625" customWidth="1"/>
    <col min="6" max="25" width="4.42578125" customWidth="1"/>
    <col min="26" max="26" width="16.28515625" style="2" bestFit="1" customWidth="1"/>
    <col min="27" max="28" width="4.7109375" style="7" customWidth="1"/>
    <col min="29" max="29" width="4.7109375" style="7" hidden="1" customWidth="1"/>
    <col min="30" max="31" width="4.7109375" style="7" customWidth="1"/>
    <col min="32" max="32" width="4.7109375" style="7" hidden="1" customWidth="1"/>
    <col min="33" max="33" width="4.7109375" style="7" customWidth="1"/>
    <col min="34" max="36" width="4.7109375" style="7" hidden="1" customWidth="1"/>
    <col min="37" max="37" width="6.5703125" style="7" customWidth="1"/>
    <col min="38" max="40" width="6.5703125" style="7" hidden="1" customWidth="1"/>
    <col min="41" max="41" width="6.5703125" style="7" customWidth="1"/>
    <col min="42" max="42" width="4.7109375" style="7" customWidth="1"/>
    <col min="43" max="43" width="4.7109375" style="7" hidden="1" customWidth="1"/>
    <col min="44" max="45" width="4.7109375" style="7" customWidth="1"/>
    <col min="46" max="46" width="4.7109375" style="7" hidden="1" customWidth="1"/>
    <col min="47" max="49" width="4.7109375" style="7" customWidth="1"/>
    <col min="50" max="50" width="4.7109375" style="9" customWidth="1"/>
    <col min="51" max="53" width="4.7109375" style="7" customWidth="1"/>
    <col min="54" max="55" width="4.7109375" style="7" hidden="1" customWidth="1"/>
    <col min="56" max="57" width="4.140625" style="7" hidden="1" customWidth="1"/>
    <col min="58" max="59" width="9.140625" style="7"/>
  </cols>
  <sheetData>
    <row r="1" spans="1:59" s="1" customFormat="1" ht="15.75" thickTop="1" x14ac:dyDescent="0.25">
      <c r="A1" s="75" t="s">
        <v>8</v>
      </c>
      <c r="B1" s="72"/>
      <c r="C1" s="12" t="s">
        <v>9</v>
      </c>
      <c r="D1" s="152" t="s">
        <v>10</v>
      </c>
      <c r="E1" s="72" t="s">
        <v>10</v>
      </c>
      <c r="F1" s="261" t="s">
        <v>11</v>
      </c>
      <c r="G1" s="261"/>
      <c r="H1" s="261"/>
      <c r="I1" s="261"/>
      <c r="J1" s="261"/>
      <c r="K1" s="261"/>
      <c r="L1" s="261"/>
      <c r="M1" s="261"/>
      <c r="N1" s="261"/>
      <c r="O1" s="261"/>
      <c r="P1" s="261"/>
      <c r="Q1" s="261"/>
      <c r="R1" s="261"/>
      <c r="S1" s="261"/>
      <c r="T1" s="261"/>
      <c r="U1" s="261"/>
      <c r="V1" s="261"/>
      <c r="W1" s="129"/>
      <c r="X1" s="129"/>
      <c r="Y1" s="182"/>
      <c r="Z1" s="143"/>
      <c r="AA1" s="13"/>
      <c r="AB1" s="13"/>
      <c r="AC1" s="13"/>
      <c r="AD1" s="13"/>
      <c r="AE1" s="13"/>
      <c r="AF1" s="13"/>
      <c r="AG1" s="13"/>
      <c r="AH1" s="13"/>
      <c r="AI1" s="13"/>
      <c r="AJ1" s="13"/>
      <c r="AK1" s="13"/>
      <c r="AL1" s="13"/>
      <c r="AM1" s="13"/>
      <c r="AN1" s="13"/>
      <c r="AO1" s="13"/>
      <c r="AP1" s="13"/>
      <c r="AQ1" s="13"/>
      <c r="AR1" s="13"/>
      <c r="AS1" s="13"/>
      <c r="AT1" s="13"/>
      <c r="AU1" s="13"/>
      <c r="AV1" s="13"/>
      <c r="AW1" s="13"/>
      <c r="AX1" s="14"/>
      <c r="AY1" s="13"/>
      <c r="AZ1" s="13"/>
      <c r="BA1" s="15"/>
      <c r="BB1" s="6"/>
      <c r="BC1" s="6"/>
      <c r="BD1" s="6"/>
      <c r="BE1" s="6"/>
    </row>
    <row r="2" spans="1:59" s="1" customFormat="1" x14ac:dyDescent="0.25">
      <c r="A2" s="76"/>
      <c r="B2" s="43"/>
      <c r="C2" s="16"/>
      <c r="D2" s="49" t="s">
        <v>12</v>
      </c>
      <c r="E2" s="141" t="s">
        <v>13</v>
      </c>
      <c r="F2" s="37" t="s">
        <v>14</v>
      </c>
      <c r="G2" s="18"/>
      <c r="H2" s="18"/>
      <c r="I2" s="38"/>
      <c r="J2" s="262" t="s">
        <v>15</v>
      </c>
      <c r="K2" s="259"/>
      <c r="L2" s="259"/>
      <c r="M2" s="263"/>
      <c r="N2" s="264" t="s">
        <v>16</v>
      </c>
      <c r="O2" s="265"/>
      <c r="P2" s="265"/>
      <c r="Q2" s="266"/>
      <c r="R2" s="43"/>
      <c r="S2" s="17"/>
      <c r="T2" s="17"/>
      <c r="U2" s="17"/>
      <c r="V2" s="49"/>
      <c r="W2" s="43"/>
      <c r="X2" s="17"/>
      <c r="Y2" s="183"/>
      <c r="Z2" s="258" t="s">
        <v>17</v>
      </c>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60"/>
      <c r="BB2" s="6"/>
      <c r="BC2" s="6"/>
      <c r="BD2" s="6"/>
      <c r="BE2" s="6"/>
    </row>
    <row r="3" spans="1:59" s="1" customFormat="1" ht="257.25" thickBot="1" x14ac:dyDescent="0.3">
      <c r="A3" s="77"/>
      <c r="B3" s="114" t="s">
        <v>18</v>
      </c>
      <c r="C3" s="19"/>
      <c r="D3" s="201" t="s">
        <v>19</v>
      </c>
      <c r="E3" s="202" t="s">
        <v>19</v>
      </c>
      <c r="F3" s="39" t="s">
        <v>20</v>
      </c>
      <c r="G3" s="20" t="s">
        <v>21</v>
      </c>
      <c r="H3" s="20" t="s">
        <v>22</v>
      </c>
      <c r="I3" s="40"/>
      <c r="J3" s="39" t="s">
        <v>23</v>
      </c>
      <c r="K3" s="20" t="s">
        <v>24</v>
      </c>
      <c r="L3" s="20" t="s">
        <v>22</v>
      </c>
      <c r="M3" s="40" t="s">
        <v>25</v>
      </c>
      <c r="N3" s="39" t="s">
        <v>21</v>
      </c>
      <c r="O3" s="20" t="s">
        <v>22</v>
      </c>
      <c r="P3" s="20"/>
      <c r="Q3" s="40"/>
      <c r="R3" s="35" t="s">
        <v>26</v>
      </c>
      <c r="S3" s="20" t="s">
        <v>27</v>
      </c>
      <c r="T3" s="20" t="s">
        <v>28</v>
      </c>
      <c r="U3" s="20" t="s">
        <v>29</v>
      </c>
      <c r="V3" s="40" t="s">
        <v>30</v>
      </c>
      <c r="W3" s="35" t="s">
        <v>31</v>
      </c>
      <c r="X3" s="20" t="s">
        <v>32</v>
      </c>
      <c r="Y3" s="184"/>
      <c r="Z3" s="48" t="s">
        <v>33</v>
      </c>
      <c r="AA3" s="21" t="s">
        <v>34</v>
      </c>
      <c r="AB3" s="22" t="s">
        <v>35</v>
      </c>
      <c r="AC3" s="22" t="s">
        <v>97</v>
      </c>
      <c r="AD3" s="22" t="s">
        <v>36</v>
      </c>
      <c r="AE3" s="23" t="s">
        <v>37</v>
      </c>
      <c r="AF3" s="23" t="s">
        <v>94</v>
      </c>
      <c r="AG3" s="23" t="s">
        <v>38</v>
      </c>
      <c r="AH3" s="23" t="s">
        <v>95</v>
      </c>
      <c r="AI3" s="23" t="s">
        <v>96</v>
      </c>
      <c r="AJ3" s="23" t="s">
        <v>94</v>
      </c>
      <c r="AK3" s="23" t="s">
        <v>39</v>
      </c>
      <c r="AL3" s="23" t="s">
        <v>95</v>
      </c>
      <c r="AM3" s="23" t="s">
        <v>96</v>
      </c>
      <c r="AN3" s="23" t="s">
        <v>94</v>
      </c>
      <c r="AO3" s="23"/>
      <c r="AP3" s="23" t="s">
        <v>40</v>
      </c>
      <c r="AQ3" s="23" t="s">
        <v>94</v>
      </c>
      <c r="AR3" s="23"/>
      <c r="AS3" s="23" t="s">
        <v>41</v>
      </c>
      <c r="AT3" s="23" t="s">
        <v>94</v>
      </c>
      <c r="AU3" s="23"/>
      <c r="AV3" s="150" t="s">
        <v>42</v>
      </c>
      <c r="AW3" s="22" t="s">
        <v>43</v>
      </c>
      <c r="AX3" s="24" t="s">
        <v>44</v>
      </c>
      <c r="AY3" s="136" t="s">
        <v>45</v>
      </c>
      <c r="AZ3" s="22" t="s">
        <v>46</v>
      </c>
      <c r="BA3" s="137" t="s">
        <v>47</v>
      </c>
      <c r="BB3" s="4"/>
      <c r="BC3" s="4"/>
      <c r="BD3" s="3"/>
      <c r="BE3" s="3"/>
    </row>
    <row r="4" spans="1:59" s="1" customFormat="1" ht="15.75" thickBot="1" x14ac:dyDescent="0.3">
      <c r="A4" s="155" t="s">
        <v>86</v>
      </c>
      <c r="B4" s="206"/>
      <c r="C4" s="205" t="s">
        <v>56</v>
      </c>
      <c r="D4" s="204">
        <v>35</v>
      </c>
      <c r="E4" s="203">
        <v>3</v>
      </c>
      <c r="F4" s="41">
        <f t="shared" ref="F4:O4" si="0">COUNTIFS(F5:F9,"X")</f>
        <v>1</v>
      </c>
      <c r="G4" s="25">
        <f t="shared" si="0"/>
        <v>4</v>
      </c>
      <c r="H4" s="25">
        <f t="shared" si="0"/>
        <v>0</v>
      </c>
      <c r="I4" s="42">
        <f t="shared" si="0"/>
        <v>0</v>
      </c>
      <c r="J4" s="41">
        <f t="shared" si="0"/>
        <v>1</v>
      </c>
      <c r="K4" s="25">
        <f t="shared" si="0"/>
        <v>0</v>
      </c>
      <c r="L4" s="25">
        <f t="shared" si="0"/>
        <v>0</v>
      </c>
      <c r="M4" s="42">
        <f t="shared" si="0"/>
        <v>0</v>
      </c>
      <c r="N4" s="41">
        <f t="shared" si="0"/>
        <v>1</v>
      </c>
      <c r="O4" s="25">
        <f t="shared" si="0"/>
        <v>0</v>
      </c>
      <c r="P4" s="25"/>
      <c r="Q4" s="42"/>
      <c r="R4" s="41">
        <f t="shared" ref="R4:X4" si="1">COUNTIFS(R5:R9,"X")</f>
        <v>1</v>
      </c>
      <c r="S4" s="25">
        <f t="shared" si="1"/>
        <v>0</v>
      </c>
      <c r="T4" s="25">
        <f t="shared" si="1"/>
        <v>0</v>
      </c>
      <c r="U4" s="25">
        <f t="shared" si="1"/>
        <v>1</v>
      </c>
      <c r="V4" s="42">
        <f t="shared" si="1"/>
        <v>0</v>
      </c>
      <c r="W4" s="41">
        <f t="shared" si="1"/>
        <v>1</v>
      </c>
      <c r="X4" s="25">
        <f t="shared" si="1"/>
        <v>1</v>
      </c>
      <c r="Y4" s="185"/>
      <c r="Z4" s="36" t="str">
        <f ca="1">IF(AC4=100,"GEKWALIFICEERD",IF(AC4&gt;=50,"MINIMUM","ONVOLDOENDE"))</f>
        <v>GEKWALIFICEERD</v>
      </c>
      <c r="AA4" s="26">
        <f>SUM(F4:I4)</f>
        <v>5</v>
      </c>
      <c r="AB4" s="27">
        <f ca="1">HLOOKUP($D4,INDIRECT($C4),7)</f>
        <v>3</v>
      </c>
      <c r="AC4" s="27">
        <f ca="1">AF4+AJ4+AN4+AQ4+AT4</f>
        <v>100</v>
      </c>
      <c r="AD4" s="27">
        <f ca="1">HLOOKUP($D4,INDIRECT($C4),2)</f>
        <v>5</v>
      </c>
      <c r="AE4" s="28">
        <f ca="1">IF(AD4-AA4&gt;0,AD4-AA4,0)</f>
        <v>0</v>
      </c>
      <c r="AF4" s="267">
        <f ca="1">IF(AA4&gt;=AD4,20,IF(AA4&gt;=AB4,10,0))</f>
        <v>20</v>
      </c>
      <c r="AG4" s="28">
        <f ca="1">IF((HLOOKUP($D4,INDIRECT($C4),3)-G4)&gt;0,HLOOKUP($D4,INDIRECT($C4),3)-G4,0)</f>
        <v>0</v>
      </c>
      <c r="AH4" s="26">
        <f ca="1">HLOOKUP($D4,INDIRECT($C4),8)</f>
        <v>1</v>
      </c>
      <c r="AI4" s="26">
        <f ca="1">HLOOKUP($D4,INDIRECT($C4),3)</f>
        <v>3</v>
      </c>
      <c r="AJ4" s="267">
        <f ca="1">IF(G4+H4&gt;=AI4,20,IF(G4+H4&gt;=AH4,10,0))</f>
        <v>20</v>
      </c>
      <c r="AK4" s="28">
        <f ca="1">IF((HLOOKUP($D4,INDIRECT($C4),6)-$J4)&lt;0,0,HLOOKUP($D4,INDIRECT($C4),6)-$J4)</f>
        <v>0</v>
      </c>
      <c r="AL4" s="26">
        <v>1</v>
      </c>
      <c r="AM4" s="26">
        <v>1</v>
      </c>
      <c r="AN4" s="267">
        <f>IF(SUM(J4:L4)&gt;=AM4,20,IF(SUM(J4:L4)&gt;=AL4,10,0))</f>
        <v>20</v>
      </c>
      <c r="AO4" s="28"/>
      <c r="AP4" s="28">
        <f ca="1">HLOOKUP($D4,INDIRECT($C4),4)-(N4+O4)</f>
        <v>0</v>
      </c>
      <c r="AQ4" s="267">
        <f>IF(N4+O4&gt;0,20,0)</f>
        <v>20</v>
      </c>
      <c r="AR4" s="28"/>
      <c r="AS4" s="28">
        <f ca="1">HLOOKUP(D4,INDIRECT($C4),5)-(R4+S4)</f>
        <v>0</v>
      </c>
      <c r="AT4" s="267">
        <f>IF(R4&gt;0,20,0)</f>
        <v>20</v>
      </c>
      <c r="AU4" s="28"/>
      <c r="AV4" s="151">
        <f>IF(E4&gt;0,(E4*2)-X4,0)</f>
        <v>5</v>
      </c>
      <c r="AW4" s="27">
        <f>VLOOKUP(C4,Speltak_Grootte,2,0)</f>
        <v>20</v>
      </c>
      <c r="AX4" s="29" t="str">
        <f>IF(D4&gt;=AW4,"Ja","Nee")</f>
        <v>Ja</v>
      </c>
      <c r="AY4" s="30">
        <f>IF(AX4="Ja",D4-AW4,"")</f>
        <v>15</v>
      </c>
      <c r="AZ4" s="31" t="str">
        <f ca="1">IF(AA4-AD4&gt;0,"Ja","Nee")</f>
        <v>Nee</v>
      </c>
      <c r="BA4" s="32" t="str">
        <f ca="1">IF(AZ4="Ja",AA4-AD4,"")</f>
        <v/>
      </c>
      <c r="BB4" s="4"/>
      <c r="BC4" s="4"/>
      <c r="BD4" s="3"/>
      <c r="BE4" s="3"/>
    </row>
    <row r="5" spans="1:59" s="1" customFormat="1" x14ac:dyDescent="0.25">
      <c r="A5" s="156">
        <v>1</v>
      </c>
      <c r="B5" s="207" t="s">
        <v>49</v>
      </c>
      <c r="C5" s="208" t="s">
        <v>50</v>
      </c>
      <c r="D5" s="153"/>
      <c r="E5" s="142"/>
      <c r="F5" s="209"/>
      <c r="G5" s="214" t="s">
        <v>51</v>
      </c>
      <c r="H5" s="214"/>
      <c r="I5" s="214"/>
      <c r="J5" s="214" t="s">
        <v>51</v>
      </c>
      <c r="K5" s="214"/>
      <c r="L5" s="214"/>
      <c r="M5" s="214"/>
      <c r="N5" s="214" t="s">
        <v>51</v>
      </c>
      <c r="O5" s="214"/>
      <c r="P5" s="214"/>
      <c r="Q5" s="215"/>
      <c r="R5" s="209" t="s">
        <v>51</v>
      </c>
      <c r="S5" s="214"/>
      <c r="T5" s="214"/>
      <c r="U5" s="214" t="s">
        <v>51</v>
      </c>
      <c r="V5" s="215"/>
      <c r="W5" s="216"/>
      <c r="X5" s="217" t="s">
        <v>51</v>
      </c>
      <c r="Y5" s="218"/>
      <c r="Z5" s="180"/>
      <c r="AA5" s="163"/>
      <c r="AB5" s="163"/>
      <c r="AC5" s="163"/>
      <c r="AD5" s="163"/>
      <c r="AE5" s="163"/>
      <c r="AF5" s="163"/>
      <c r="AG5" s="163"/>
      <c r="AH5" s="163"/>
      <c r="AI5" s="163"/>
      <c r="AJ5" s="163"/>
      <c r="AK5" s="163"/>
      <c r="AL5" s="163"/>
      <c r="AM5" s="163"/>
      <c r="AN5" s="163"/>
      <c r="AO5" s="163"/>
      <c r="AP5" s="163"/>
      <c r="AQ5" s="163"/>
      <c r="AR5" s="163"/>
      <c r="AS5" s="163"/>
      <c r="AT5" s="163"/>
      <c r="AU5" s="163"/>
      <c r="AV5" s="164"/>
      <c r="AW5" s="163"/>
      <c r="AX5" s="165"/>
      <c r="AY5" s="163"/>
      <c r="AZ5" s="163"/>
      <c r="BA5" s="163"/>
      <c r="BB5" s="112"/>
      <c r="BC5" s="112"/>
      <c r="BD5" s="112"/>
      <c r="BE5" s="112"/>
      <c r="BF5" s="113"/>
    </row>
    <row r="6" spans="1:59" s="1" customFormat="1" x14ac:dyDescent="0.25">
      <c r="A6" s="156">
        <v>2</v>
      </c>
      <c r="B6" s="207" t="s">
        <v>92</v>
      </c>
      <c r="C6" s="208" t="s">
        <v>53</v>
      </c>
      <c r="D6" s="153"/>
      <c r="E6" s="142"/>
      <c r="F6" s="252"/>
      <c r="G6" s="253" t="s">
        <v>51</v>
      </c>
      <c r="H6" s="253"/>
      <c r="I6" s="253"/>
      <c r="J6" s="253"/>
      <c r="K6" s="253"/>
      <c r="L6" s="253"/>
      <c r="M6" s="253"/>
      <c r="N6" s="253"/>
      <c r="O6" s="253"/>
      <c r="P6" s="253"/>
      <c r="Q6" s="254"/>
      <c r="R6" s="252"/>
      <c r="S6" s="253"/>
      <c r="T6" s="253"/>
      <c r="U6" s="253"/>
      <c r="V6" s="254"/>
      <c r="W6" s="255"/>
      <c r="X6" s="256"/>
      <c r="Y6" s="257"/>
      <c r="Z6" s="133"/>
      <c r="AA6" s="166"/>
      <c r="AB6" s="166"/>
      <c r="AC6" s="166"/>
      <c r="AD6" s="166"/>
      <c r="AE6" s="166"/>
      <c r="AF6" s="166"/>
      <c r="AG6" s="166"/>
      <c r="AH6" s="166"/>
      <c r="AI6" s="166"/>
      <c r="AJ6" s="166"/>
      <c r="AK6" s="166"/>
      <c r="AL6" s="166"/>
      <c r="AM6" s="166"/>
      <c r="AN6" s="166"/>
      <c r="AO6" s="166"/>
      <c r="AP6" s="166"/>
      <c r="AQ6" s="166"/>
      <c r="AR6" s="166"/>
      <c r="AS6" s="166"/>
      <c r="AT6" s="166"/>
      <c r="AU6" s="166"/>
      <c r="AV6" s="167"/>
      <c r="AW6" s="166"/>
      <c r="AX6" s="134"/>
      <c r="AY6" s="166"/>
      <c r="AZ6" s="166"/>
      <c r="BA6" s="166"/>
      <c r="BB6" s="112"/>
      <c r="BC6" s="112"/>
      <c r="BD6" s="112"/>
      <c r="BE6" s="112"/>
      <c r="BF6" s="113"/>
    </row>
    <row r="7" spans="1:59" s="1" customFormat="1" x14ac:dyDescent="0.25">
      <c r="A7" s="156">
        <v>3</v>
      </c>
      <c r="B7" s="207" t="s">
        <v>93</v>
      </c>
      <c r="C7" s="208" t="s">
        <v>53</v>
      </c>
      <c r="D7" s="153"/>
      <c r="E7" s="142"/>
      <c r="F7" s="252"/>
      <c r="G7" s="253" t="s">
        <v>51</v>
      </c>
      <c r="H7" s="253"/>
      <c r="I7" s="253"/>
      <c r="J7" s="253"/>
      <c r="K7" s="253"/>
      <c r="L7" s="253"/>
      <c r="M7" s="253"/>
      <c r="N7" s="253"/>
      <c r="O7" s="253"/>
      <c r="P7" s="253"/>
      <c r="Q7" s="254"/>
      <c r="R7" s="252"/>
      <c r="S7" s="253"/>
      <c r="T7" s="253"/>
      <c r="U7" s="253"/>
      <c r="V7" s="254"/>
      <c r="W7" s="255"/>
      <c r="X7" s="256"/>
      <c r="Y7" s="257"/>
      <c r="Z7" s="133"/>
      <c r="AA7" s="166"/>
      <c r="AB7" s="166"/>
      <c r="AC7" s="166"/>
      <c r="AD7" s="166"/>
      <c r="AE7" s="166"/>
      <c r="AF7" s="166"/>
      <c r="AG7" s="166"/>
      <c r="AH7" s="166"/>
      <c r="AI7" s="166"/>
      <c r="AJ7" s="166"/>
      <c r="AK7" s="166"/>
      <c r="AL7" s="166"/>
      <c r="AM7" s="166"/>
      <c r="AN7" s="166"/>
      <c r="AO7" s="166"/>
      <c r="AP7" s="166"/>
      <c r="AQ7" s="166"/>
      <c r="AR7" s="166"/>
      <c r="AS7" s="166"/>
      <c r="AT7" s="166"/>
      <c r="AU7" s="166"/>
      <c r="AV7" s="167"/>
      <c r="AW7" s="166"/>
      <c r="AX7" s="134"/>
      <c r="AY7" s="166"/>
      <c r="AZ7" s="166"/>
      <c r="BA7" s="166"/>
      <c r="BB7" s="112"/>
      <c r="BC7" s="112"/>
      <c r="BD7" s="112"/>
      <c r="BE7" s="112"/>
      <c r="BF7" s="113"/>
    </row>
    <row r="8" spans="1:59" s="1" customFormat="1" x14ac:dyDescent="0.25">
      <c r="A8" s="156">
        <v>4</v>
      </c>
      <c r="B8" s="207" t="s">
        <v>52</v>
      </c>
      <c r="C8" s="208" t="s">
        <v>53</v>
      </c>
      <c r="D8" s="153"/>
      <c r="E8" s="142"/>
      <c r="F8" s="210"/>
      <c r="G8" s="213" t="s">
        <v>51</v>
      </c>
      <c r="H8" s="213"/>
      <c r="I8" s="213"/>
      <c r="J8" s="213"/>
      <c r="K8" s="213"/>
      <c r="L8" s="213"/>
      <c r="M8" s="213"/>
      <c r="N8" s="213"/>
      <c r="O8" s="213"/>
      <c r="P8" s="213"/>
      <c r="Q8" s="219"/>
      <c r="R8" s="210"/>
      <c r="S8" s="213"/>
      <c r="T8" s="213"/>
      <c r="U8" s="213"/>
      <c r="V8" s="219"/>
      <c r="W8" s="220" t="s">
        <v>51</v>
      </c>
      <c r="X8" s="221"/>
      <c r="Y8" s="222"/>
      <c r="Z8" s="133"/>
      <c r="AA8" s="166"/>
      <c r="AB8" s="166"/>
      <c r="AC8" s="166"/>
      <c r="AD8" s="166"/>
      <c r="AE8" s="166"/>
      <c r="AF8" s="166"/>
      <c r="AG8" s="166"/>
      <c r="AH8" s="166"/>
      <c r="AI8" s="166"/>
      <c r="AJ8" s="166"/>
      <c r="AK8" s="166"/>
      <c r="AL8" s="166"/>
      <c r="AM8" s="166"/>
      <c r="AN8" s="166"/>
      <c r="AO8" s="166"/>
      <c r="AP8" s="166"/>
      <c r="AQ8" s="166"/>
      <c r="AR8" s="166"/>
      <c r="AS8" s="166"/>
      <c r="AT8" s="166"/>
      <c r="AU8" s="166"/>
      <c r="AV8" s="167"/>
      <c r="AW8" s="166"/>
      <c r="AX8" s="134"/>
      <c r="AY8" s="166"/>
      <c r="AZ8" s="166"/>
      <c r="BA8" s="166"/>
      <c r="BB8" s="112"/>
      <c r="BC8" s="112"/>
      <c r="BD8" s="112"/>
      <c r="BE8" s="112"/>
      <c r="BF8" s="113"/>
    </row>
    <row r="9" spans="1:59" s="1" customFormat="1" ht="15.75" thickBot="1" x14ac:dyDescent="0.3">
      <c r="A9" s="156">
        <v>5</v>
      </c>
      <c r="B9" s="207" t="s">
        <v>54</v>
      </c>
      <c r="C9" s="208" t="s">
        <v>53</v>
      </c>
      <c r="D9" s="154"/>
      <c r="E9" s="142"/>
      <c r="F9" s="211" t="s">
        <v>51</v>
      </c>
      <c r="G9" s="212"/>
      <c r="H9" s="212"/>
      <c r="I9" s="212"/>
      <c r="J9" s="212"/>
      <c r="K9" s="212"/>
      <c r="L9" s="212"/>
      <c r="M9" s="212"/>
      <c r="N9" s="212"/>
      <c r="O9" s="212"/>
      <c r="P9" s="212"/>
      <c r="Q9" s="223"/>
      <c r="R9" s="211"/>
      <c r="S9" s="212"/>
      <c r="T9" s="212"/>
      <c r="U9" s="212"/>
      <c r="V9" s="223"/>
      <c r="W9" s="224"/>
      <c r="X9" s="225"/>
      <c r="Y9" s="226"/>
      <c r="Z9" s="181"/>
      <c r="AA9" s="168"/>
      <c r="AB9" s="168"/>
      <c r="AC9" s="168"/>
      <c r="AD9" s="168"/>
      <c r="AE9" s="168"/>
      <c r="AF9" s="168"/>
      <c r="AG9" s="168"/>
      <c r="AH9" s="168"/>
      <c r="AI9" s="168"/>
      <c r="AJ9" s="168"/>
      <c r="AK9" s="168"/>
      <c r="AL9" s="168"/>
      <c r="AM9" s="168"/>
      <c r="AN9" s="168"/>
      <c r="AO9" s="168"/>
      <c r="AP9" s="168"/>
      <c r="AQ9" s="168"/>
      <c r="AR9" s="168"/>
      <c r="AS9" s="168"/>
      <c r="AT9" s="168"/>
      <c r="AU9" s="168"/>
      <c r="AV9" s="169"/>
      <c r="AW9" s="168"/>
      <c r="AX9" s="170"/>
      <c r="AY9" s="168"/>
      <c r="AZ9" s="168"/>
      <c r="BA9" s="168"/>
      <c r="BB9" s="112"/>
      <c r="BC9" s="112"/>
      <c r="BD9" s="112"/>
      <c r="BE9" s="112"/>
      <c r="BF9" s="113"/>
    </row>
    <row r="10" spans="1:59" s="1" customFormat="1" ht="15.75" thickBot="1" x14ac:dyDescent="0.3">
      <c r="A10" s="227" t="s">
        <v>55</v>
      </c>
      <c r="B10" s="228"/>
      <c r="C10" s="229" t="s">
        <v>70</v>
      </c>
      <c r="D10" s="230">
        <v>1</v>
      </c>
      <c r="E10" s="231">
        <v>8</v>
      </c>
      <c r="F10" s="41">
        <f t="shared" ref="F10:M10" si="2">COUNTIFS(F11:F17,"X")</f>
        <v>0</v>
      </c>
      <c r="G10" s="25">
        <f t="shared" si="2"/>
        <v>0</v>
      </c>
      <c r="H10" s="25">
        <f t="shared" si="2"/>
        <v>0</v>
      </c>
      <c r="I10" s="42">
        <f t="shared" si="2"/>
        <v>0</v>
      </c>
      <c r="J10" s="41">
        <f t="shared" si="2"/>
        <v>0</v>
      </c>
      <c r="K10" s="25">
        <f t="shared" si="2"/>
        <v>0</v>
      </c>
      <c r="L10" s="25">
        <f t="shared" si="2"/>
        <v>0</v>
      </c>
      <c r="M10" s="42">
        <f t="shared" si="2"/>
        <v>0</v>
      </c>
      <c r="N10" s="41">
        <f>COUNTIFS(N11:N17,"X")</f>
        <v>0</v>
      </c>
      <c r="O10" s="25">
        <f>COUNTIFS(O11:O17,"X")</f>
        <v>0</v>
      </c>
      <c r="P10" s="25"/>
      <c r="Q10" s="42"/>
      <c r="R10" s="41">
        <f>COUNTIFS(R11:R17,"X")</f>
        <v>0</v>
      </c>
      <c r="S10" s="25">
        <f>COUNTIFS(S11:S17,"X")</f>
        <v>0</v>
      </c>
      <c r="T10" s="25">
        <f>COUNTIFS(T11:T17,"X")</f>
        <v>0</v>
      </c>
      <c r="U10" s="25">
        <f>COUNTIFS(U11:U17,"X")</f>
        <v>0</v>
      </c>
      <c r="V10" s="42">
        <f>COUNTIFS(V11:V17,"X")</f>
        <v>0</v>
      </c>
      <c r="W10" s="41">
        <f>COUNTIFS(W11:W13,"X")</f>
        <v>0</v>
      </c>
      <c r="X10" s="25">
        <f>COUNTIFS(X11:X13,"X")</f>
        <v>0</v>
      </c>
      <c r="Y10" s="185"/>
      <c r="Z10" s="36" t="str">
        <f ca="1">IF(AC10=100,"GEKWALIFICEERD",IF(AC10&gt;=50,"MINIMUM","ONVOLDOENDE"))</f>
        <v>ONVOLDOENDE</v>
      </c>
      <c r="AA10" s="26">
        <f>SUM(F10:I10)</f>
        <v>0</v>
      </c>
      <c r="AB10" s="27">
        <f ca="1">HLOOKUP($D10,INDIRECT($C10),7)</f>
        <v>2</v>
      </c>
      <c r="AC10" s="27">
        <f ca="1">AF10+AJ10+AN10+AQ10+AT10</f>
        <v>0</v>
      </c>
      <c r="AD10" s="27">
        <f ca="1">HLOOKUP($D10,INDIRECT($C10),2)</f>
        <v>2</v>
      </c>
      <c r="AE10" s="28">
        <f ca="1">IF(AD10-AA10&gt;0,AD10-AA10,0)</f>
        <v>2</v>
      </c>
      <c r="AF10" s="267">
        <f ca="1">IF(AA10&gt;=AD10,20,IF(AA10&gt;=AB10,10,0))</f>
        <v>0</v>
      </c>
      <c r="AG10" s="28">
        <f ca="1">IF((HLOOKUP($D10,INDIRECT($C10),3)-G10)&gt;0,HLOOKUP($D10,INDIRECT($C10),3)-G10,0)</f>
        <v>1</v>
      </c>
      <c r="AH10" s="26">
        <f ca="1">HLOOKUP($D10,INDIRECT($C10),8)</f>
        <v>1</v>
      </c>
      <c r="AI10" s="26">
        <f ca="1">HLOOKUP($D10,INDIRECT($C10),3)</f>
        <v>1</v>
      </c>
      <c r="AJ10" s="267">
        <f ca="1">IF(G10+H10&gt;=AI10,20,IF(G10+H10&gt;=AH10,10,0))</f>
        <v>0</v>
      </c>
      <c r="AK10" s="28">
        <f ca="1">IF((HLOOKUP($D10,INDIRECT($C10),6)-$J10)&lt;0,0,HLOOKUP($D10,INDIRECT($C10),6)-$J10)</f>
        <v>1</v>
      </c>
      <c r="AL10" s="26">
        <v>1</v>
      </c>
      <c r="AM10" s="26">
        <v>1</v>
      </c>
      <c r="AN10" s="267">
        <f>IF(SUM(J10:L10)&gt;=AM10,20,IF(SUM(J10:L10)&gt;=AL10,10,0))</f>
        <v>0</v>
      </c>
      <c r="AO10" s="28"/>
      <c r="AP10" s="28">
        <f ca="1">HLOOKUP($D10,INDIRECT($C10),4)-(N10+O10)</f>
        <v>1</v>
      </c>
      <c r="AQ10" s="267">
        <f>IF(N10+O10&gt;0,20,0)</f>
        <v>0</v>
      </c>
      <c r="AR10" s="28"/>
      <c r="AS10" s="28">
        <f ca="1">HLOOKUP(D10,INDIRECT($C10),5)-(R10+S10)</f>
        <v>1</v>
      </c>
      <c r="AT10" s="267">
        <f>IF(R10&gt;0,20,0)</f>
        <v>0</v>
      </c>
      <c r="AU10" s="28"/>
      <c r="AV10" s="151">
        <f>IF(E10&gt;0,(E10*2)-X10,0)</f>
        <v>16</v>
      </c>
      <c r="AW10" s="27">
        <f>VLOOKUP(C10,Speltak_Grootte,2,0)</f>
        <v>20</v>
      </c>
      <c r="AX10" s="29" t="str">
        <f>IF(D10&gt;=AW10,"Ja","Nee")</f>
        <v>Nee</v>
      </c>
      <c r="AY10" s="30" t="str">
        <f>IF(AX10="Ja",D10-AW10,"")</f>
        <v/>
      </c>
      <c r="AZ10" s="31" t="str">
        <f ca="1">IF(AA10-AD10&gt;0,"Ja","Nee")</f>
        <v>Nee</v>
      </c>
      <c r="BA10" s="32" t="str">
        <f ca="1">IF(AZ10="Ja",AA10-AD10,"")</f>
        <v/>
      </c>
      <c r="BB10" s="3"/>
      <c r="BC10" s="3"/>
      <c r="BD10" s="3"/>
      <c r="BE10" s="3"/>
    </row>
    <row r="11" spans="1:59" x14ac:dyDescent="0.25">
      <c r="A11" s="157">
        <v>1</v>
      </c>
      <c r="B11" s="232" t="s">
        <v>90</v>
      </c>
      <c r="C11" s="233" t="s">
        <v>91</v>
      </c>
      <c r="D11" s="246"/>
      <c r="E11" s="247"/>
      <c r="F11" s="115"/>
      <c r="G11" s="116"/>
      <c r="H11" s="116"/>
      <c r="I11" s="117"/>
      <c r="J11" s="115"/>
      <c r="K11" s="116"/>
      <c r="L11" s="116"/>
      <c r="M11" s="117"/>
      <c r="N11" s="115"/>
      <c r="O11" s="116"/>
      <c r="P11" s="116"/>
      <c r="Q11" s="117"/>
      <c r="R11" s="118"/>
      <c r="S11" s="116"/>
      <c r="T11" s="116"/>
      <c r="U11" s="116"/>
      <c r="V11" s="117"/>
      <c r="W11" s="144"/>
      <c r="X11" s="145"/>
      <c r="Y11" s="186"/>
      <c r="Z11" s="172"/>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2"/>
      <c r="AY11" s="173"/>
      <c r="AZ11" s="171"/>
      <c r="BA11" s="171"/>
      <c r="BB11" s="5"/>
      <c r="BC11" s="5"/>
      <c r="BD11" s="5"/>
      <c r="BE11" s="5"/>
      <c r="BF11"/>
      <c r="BG11"/>
    </row>
    <row r="12" spans="1:59" x14ac:dyDescent="0.25">
      <c r="A12" s="158">
        <v>2</v>
      </c>
      <c r="B12" s="234"/>
      <c r="C12" s="235"/>
      <c r="D12" s="248"/>
      <c r="E12" s="249"/>
      <c r="F12" s="119"/>
      <c r="G12" s="120"/>
      <c r="H12" s="120"/>
      <c r="I12" s="121"/>
      <c r="J12" s="119"/>
      <c r="K12" s="120"/>
      <c r="L12" s="120"/>
      <c r="M12" s="121"/>
      <c r="N12" s="119"/>
      <c r="O12" s="120"/>
      <c r="P12" s="120"/>
      <c r="Q12" s="121"/>
      <c r="R12" s="122"/>
      <c r="S12" s="120"/>
      <c r="T12" s="120"/>
      <c r="U12" s="120"/>
      <c r="V12" s="121"/>
      <c r="W12" s="146"/>
      <c r="X12" s="147"/>
      <c r="Y12" s="187"/>
      <c r="Z12" s="175"/>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5"/>
      <c r="AY12" s="176"/>
      <c r="AZ12" s="174"/>
      <c r="BA12" s="174"/>
      <c r="BB12" s="5"/>
      <c r="BC12" s="5"/>
      <c r="BD12" s="5"/>
      <c r="BE12" s="5"/>
      <c r="BF12"/>
      <c r="BG12"/>
    </row>
    <row r="13" spans="1:59" x14ac:dyDescent="0.25">
      <c r="A13" s="158">
        <v>3</v>
      </c>
      <c r="B13" s="234"/>
      <c r="C13" s="236"/>
      <c r="D13" s="248"/>
      <c r="E13" s="249"/>
      <c r="F13" s="119"/>
      <c r="G13" s="120"/>
      <c r="H13" s="120"/>
      <c r="I13" s="121"/>
      <c r="J13" s="119"/>
      <c r="K13" s="120"/>
      <c r="L13" s="120"/>
      <c r="M13" s="121"/>
      <c r="N13" s="119"/>
      <c r="O13" s="120"/>
      <c r="P13" s="120"/>
      <c r="Q13" s="121"/>
      <c r="R13" s="122"/>
      <c r="S13" s="120"/>
      <c r="T13" s="120"/>
      <c r="U13" s="120"/>
      <c r="V13" s="121"/>
      <c r="W13" s="146"/>
      <c r="X13" s="147"/>
      <c r="Y13" s="187"/>
      <c r="Z13" s="175"/>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5"/>
      <c r="AY13" s="176"/>
      <c r="AZ13" s="174"/>
      <c r="BA13" s="174"/>
      <c r="BB13" s="5"/>
      <c r="BC13" s="5"/>
      <c r="BD13" s="5"/>
      <c r="BE13" s="5"/>
      <c r="BF13"/>
      <c r="BG13"/>
    </row>
    <row r="14" spans="1:59" x14ac:dyDescent="0.25">
      <c r="A14" s="158">
        <v>4</v>
      </c>
      <c r="B14" s="234"/>
      <c r="C14" s="236"/>
      <c r="D14" s="248"/>
      <c r="E14" s="249"/>
      <c r="F14" s="119"/>
      <c r="G14" s="120"/>
      <c r="H14" s="120"/>
      <c r="I14" s="121"/>
      <c r="J14" s="119"/>
      <c r="K14" s="120"/>
      <c r="L14" s="120"/>
      <c r="M14" s="121"/>
      <c r="N14" s="119"/>
      <c r="O14" s="120"/>
      <c r="P14" s="120"/>
      <c r="Q14" s="121"/>
      <c r="R14" s="122"/>
      <c r="S14" s="120"/>
      <c r="T14" s="120"/>
      <c r="U14" s="120"/>
      <c r="V14" s="121"/>
      <c r="W14" s="146"/>
      <c r="X14" s="147"/>
      <c r="Y14" s="187"/>
      <c r="Z14" s="175"/>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5"/>
      <c r="AY14" s="176"/>
      <c r="AZ14" s="174"/>
      <c r="BA14" s="174"/>
      <c r="BB14" s="5"/>
      <c r="BC14" s="5"/>
      <c r="BD14" s="5"/>
      <c r="BE14" s="5"/>
      <c r="BF14"/>
      <c r="BG14"/>
    </row>
    <row r="15" spans="1:59" x14ac:dyDescent="0.25">
      <c r="A15" s="158">
        <v>5</v>
      </c>
      <c r="B15" s="234"/>
      <c r="C15" s="236"/>
      <c r="D15" s="248"/>
      <c r="E15" s="249"/>
      <c r="F15" s="119"/>
      <c r="G15" s="120"/>
      <c r="H15" s="120"/>
      <c r="I15" s="121"/>
      <c r="J15" s="119"/>
      <c r="K15" s="120"/>
      <c r="L15" s="120"/>
      <c r="M15" s="121"/>
      <c r="N15" s="119"/>
      <c r="O15" s="120"/>
      <c r="P15" s="120"/>
      <c r="Q15" s="121"/>
      <c r="R15" s="122"/>
      <c r="S15" s="120"/>
      <c r="T15" s="120"/>
      <c r="U15" s="120"/>
      <c r="V15" s="121"/>
      <c r="W15" s="146"/>
      <c r="X15" s="147"/>
      <c r="Y15" s="187"/>
      <c r="Z15" s="175"/>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5"/>
      <c r="AY15" s="176"/>
      <c r="AZ15" s="174"/>
      <c r="BA15" s="174"/>
      <c r="BB15" s="5"/>
      <c r="BC15" s="5"/>
      <c r="BD15" s="5"/>
      <c r="BE15" s="5"/>
      <c r="BF15"/>
      <c r="BG15"/>
    </row>
    <row r="16" spans="1:59" x14ac:dyDescent="0.25">
      <c r="A16" s="159">
        <v>6</v>
      </c>
      <c r="B16" s="237"/>
      <c r="C16" s="238"/>
      <c r="D16" s="250"/>
      <c r="E16" s="251"/>
      <c r="F16" s="123"/>
      <c r="G16" s="124"/>
      <c r="H16" s="124"/>
      <c r="I16" s="125"/>
      <c r="J16" s="123"/>
      <c r="K16" s="124"/>
      <c r="L16" s="124"/>
      <c r="M16" s="125"/>
      <c r="N16" s="123"/>
      <c r="O16" s="124"/>
      <c r="P16" s="124"/>
      <c r="Q16" s="125"/>
      <c r="R16" s="126"/>
      <c r="S16" s="124"/>
      <c r="T16" s="124"/>
      <c r="U16" s="124"/>
      <c r="V16" s="125"/>
      <c r="W16" s="148"/>
      <c r="X16" s="149"/>
      <c r="Y16" s="188"/>
      <c r="Z16" s="175"/>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5"/>
      <c r="AY16" s="176"/>
      <c r="AZ16" s="174"/>
      <c r="BA16" s="174"/>
      <c r="BB16" s="5"/>
      <c r="BC16" s="5"/>
      <c r="BD16" s="5"/>
      <c r="BE16" s="5"/>
      <c r="BF16"/>
      <c r="BG16"/>
    </row>
    <row r="17" spans="1:59" ht="15.75" thickBot="1" x14ac:dyDescent="0.3">
      <c r="A17" s="160">
        <v>7</v>
      </c>
      <c r="B17" s="237"/>
      <c r="C17" s="238"/>
      <c r="D17" s="250"/>
      <c r="E17" s="251"/>
      <c r="F17" s="123"/>
      <c r="G17" s="124"/>
      <c r="H17" s="124"/>
      <c r="I17" s="125"/>
      <c r="J17" s="123"/>
      <c r="K17" s="124"/>
      <c r="L17" s="124"/>
      <c r="M17" s="125"/>
      <c r="N17" s="138"/>
      <c r="O17" s="139"/>
      <c r="P17" s="139"/>
      <c r="Q17" s="140"/>
      <c r="R17" s="126"/>
      <c r="S17" s="124"/>
      <c r="T17" s="124"/>
      <c r="U17" s="124"/>
      <c r="V17" s="125"/>
      <c r="W17" s="148"/>
      <c r="X17" s="149"/>
      <c r="Y17" s="188"/>
      <c r="Z17" s="17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8"/>
      <c r="AY17" s="179"/>
      <c r="AZ17" s="177"/>
      <c r="BA17" s="177"/>
      <c r="BB17" s="5"/>
      <c r="BC17" s="5"/>
      <c r="BD17" s="5"/>
      <c r="BE17" s="5"/>
      <c r="BF17"/>
      <c r="BG17"/>
    </row>
    <row r="18" spans="1:59" ht="15.75" thickBot="1" x14ac:dyDescent="0.3">
      <c r="A18" s="227" t="s">
        <v>55</v>
      </c>
      <c r="B18" s="228"/>
      <c r="C18" s="229" t="s">
        <v>56</v>
      </c>
      <c r="D18" s="230">
        <v>1</v>
      </c>
      <c r="E18" s="231">
        <v>0</v>
      </c>
      <c r="F18" s="41">
        <f t="shared" ref="F18:M18" si="3">COUNTIFS(F19:F25,"X")</f>
        <v>0</v>
      </c>
      <c r="G18" s="25">
        <f t="shared" si="3"/>
        <v>0</v>
      </c>
      <c r="H18" s="25">
        <f t="shared" si="3"/>
        <v>0</v>
      </c>
      <c r="I18" s="42">
        <f t="shared" si="3"/>
        <v>0</v>
      </c>
      <c r="J18" s="41">
        <f t="shared" si="3"/>
        <v>0</v>
      </c>
      <c r="K18" s="25">
        <f t="shared" si="3"/>
        <v>0</v>
      </c>
      <c r="L18" s="25">
        <f t="shared" si="3"/>
        <v>0</v>
      </c>
      <c r="M18" s="42">
        <f t="shared" si="3"/>
        <v>0</v>
      </c>
      <c r="N18" s="41">
        <f>COUNTIFS(N19:N25,"X")</f>
        <v>0</v>
      </c>
      <c r="O18" s="25">
        <f>COUNTIFS(O19:O25,"X")</f>
        <v>0</v>
      </c>
      <c r="P18" s="25"/>
      <c r="Q18" s="42"/>
      <c r="R18" s="41">
        <f>COUNTIFS(R19:R25,"X")</f>
        <v>0</v>
      </c>
      <c r="S18" s="25">
        <f>COUNTIFS(S19:S25,"X")</f>
        <v>0</v>
      </c>
      <c r="T18" s="25">
        <f>COUNTIFS(T19:T25,"X")</f>
        <v>0</v>
      </c>
      <c r="U18" s="25">
        <f>COUNTIFS(U19:U25,"X")</f>
        <v>0</v>
      </c>
      <c r="V18" s="42">
        <f>COUNTIFS(V19:V25,"X")</f>
        <v>0</v>
      </c>
      <c r="W18" s="41">
        <f>COUNTIFS(W19:W21,"X")</f>
        <v>0</v>
      </c>
      <c r="X18" s="25">
        <f>COUNTIFS(X19:X21,"X")</f>
        <v>0</v>
      </c>
      <c r="Y18" s="185"/>
      <c r="Z18" s="36" t="str">
        <f ca="1">IF(AC18=100,"GEKWALIFICEERD",IF(AC18&gt;=50,"MINIMUM","ONVOLDOENDE"))</f>
        <v>ONVOLDOENDE</v>
      </c>
      <c r="AA18" s="26">
        <f>SUM(F18:I18)</f>
        <v>0</v>
      </c>
      <c r="AB18" s="27">
        <f ca="1">HLOOKUP($D18,INDIRECT($C18),7)</f>
        <v>2</v>
      </c>
      <c r="AC18" s="27">
        <f ca="1">AF18+AJ18+AN18+AQ18+AT18</f>
        <v>0</v>
      </c>
      <c r="AD18" s="27">
        <f ca="1">HLOOKUP($D18,INDIRECT($C18),2)</f>
        <v>2</v>
      </c>
      <c r="AE18" s="28">
        <f ca="1">IF(AD18-AA18&gt;0,AD18-AA18,0)</f>
        <v>2</v>
      </c>
      <c r="AF18" s="267">
        <f ca="1">IF(AA18&gt;=AD18,20,IF(AA18&gt;=AB18,10,0))</f>
        <v>0</v>
      </c>
      <c r="AG18" s="28">
        <f ca="1">IF((HLOOKUP($D18,INDIRECT($C18),3)-G18)&gt;0,HLOOKUP($D18,INDIRECT($C18),3)-G18,0)</f>
        <v>1</v>
      </c>
      <c r="AH18" s="26">
        <f ca="1">HLOOKUP($D18,INDIRECT($C18),8)</f>
        <v>1</v>
      </c>
      <c r="AI18" s="26">
        <f ca="1">HLOOKUP($D18,INDIRECT($C18),3)</f>
        <v>1</v>
      </c>
      <c r="AJ18" s="267">
        <f ca="1">IF(G18+H18&gt;=AI18,20,IF(G18+H18&gt;=AH18,10,0))</f>
        <v>0</v>
      </c>
      <c r="AK18" s="28">
        <f ca="1">IF((HLOOKUP($D18,INDIRECT($C18),6)-$J18)&lt;0,0,HLOOKUP($D18,INDIRECT($C18),6)-$J18)</f>
        <v>1</v>
      </c>
      <c r="AL18" s="26">
        <v>1</v>
      </c>
      <c r="AM18" s="26">
        <v>1</v>
      </c>
      <c r="AN18" s="267">
        <f>IF(SUM(J18:L18)&gt;=AM18,20,IF(SUM(J18:L18)&gt;=AL18,10,0))</f>
        <v>0</v>
      </c>
      <c r="AO18" s="28"/>
      <c r="AP18" s="28">
        <f ca="1">HLOOKUP($D18,INDIRECT($C18),4)-(N18+O18)</f>
        <v>1</v>
      </c>
      <c r="AQ18" s="267">
        <f>IF(N18+O18&gt;0,20,0)</f>
        <v>0</v>
      </c>
      <c r="AR18" s="28"/>
      <c r="AS18" s="28">
        <f ca="1">HLOOKUP(D18,INDIRECT($C18),5)-(R18+S18)</f>
        <v>1</v>
      </c>
      <c r="AT18" s="267">
        <f>IF(R18&gt;0,20,0)</f>
        <v>0</v>
      </c>
      <c r="AU18" s="28"/>
      <c r="AV18" s="151">
        <f>IF(E18&gt;0,(E18*2)-X18,0)</f>
        <v>0</v>
      </c>
      <c r="AW18" s="27">
        <f>VLOOKUP(C18,Speltak_Grootte,2,0)</f>
        <v>20</v>
      </c>
      <c r="AX18" s="29" t="str">
        <f>IF(D18&gt;=AW18,"Ja","Nee")</f>
        <v>Nee</v>
      </c>
      <c r="AY18" s="30" t="str">
        <f>IF(AX18="Ja",D18-AW18,"")</f>
        <v/>
      </c>
      <c r="AZ18" s="31" t="str">
        <f ca="1">IF(AA18-AD18&gt;0,"Ja","Nee")</f>
        <v>Nee</v>
      </c>
      <c r="BA18" s="32" t="str">
        <f ca="1">IF(AZ18="Ja",AA18-AD18,"")</f>
        <v/>
      </c>
      <c r="BB18" s="5"/>
      <c r="BC18" s="5"/>
      <c r="BD18" s="5"/>
      <c r="BE18" s="5"/>
      <c r="BF18"/>
      <c r="BG18"/>
    </row>
    <row r="19" spans="1:59" x14ac:dyDescent="0.25">
      <c r="A19" s="157">
        <v>1</v>
      </c>
      <c r="B19" s="232"/>
      <c r="C19" s="233"/>
      <c r="D19" s="246"/>
      <c r="E19" s="247"/>
      <c r="F19" s="115"/>
      <c r="G19" s="116"/>
      <c r="H19" s="116"/>
      <c r="I19" s="117"/>
      <c r="J19" s="115"/>
      <c r="K19" s="116"/>
      <c r="L19" s="116"/>
      <c r="M19" s="117"/>
      <c r="N19" s="115"/>
      <c r="O19" s="116"/>
      <c r="P19" s="116"/>
      <c r="Q19" s="117"/>
      <c r="R19" s="118"/>
      <c r="S19" s="116"/>
      <c r="T19" s="116"/>
      <c r="U19" s="116"/>
      <c r="V19" s="117"/>
      <c r="W19" s="144"/>
      <c r="X19" s="145"/>
      <c r="Y19" s="186"/>
      <c r="Z19" s="172"/>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2"/>
      <c r="AY19" s="173"/>
      <c r="AZ19" s="171"/>
      <c r="BA19" s="171"/>
      <c r="BB19" s="5"/>
      <c r="BC19" s="5"/>
      <c r="BD19" s="5"/>
      <c r="BE19" s="5"/>
      <c r="BF19"/>
      <c r="BG19"/>
    </row>
    <row r="20" spans="1:59" x14ac:dyDescent="0.25">
      <c r="A20" s="158">
        <v>2</v>
      </c>
      <c r="B20" s="234"/>
      <c r="C20" s="235"/>
      <c r="D20" s="248"/>
      <c r="E20" s="249"/>
      <c r="F20" s="119"/>
      <c r="G20" s="120"/>
      <c r="H20" s="120"/>
      <c r="I20" s="121"/>
      <c r="J20" s="119"/>
      <c r="K20" s="120"/>
      <c r="L20" s="120"/>
      <c r="M20" s="121"/>
      <c r="N20" s="119"/>
      <c r="O20" s="120"/>
      <c r="P20" s="120"/>
      <c r="Q20" s="121"/>
      <c r="R20" s="122"/>
      <c r="S20" s="120"/>
      <c r="T20" s="120"/>
      <c r="U20" s="120"/>
      <c r="V20" s="121"/>
      <c r="W20" s="146"/>
      <c r="X20" s="147"/>
      <c r="Y20" s="187"/>
      <c r="Z20" s="175"/>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5"/>
      <c r="AY20" s="176"/>
      <c r="AZ20" s="174"/>
      <c r="BA20" s="174"/>
      <c r="BB20" s="5"/>
      <c r="BC20" s="5"/>
      <c r="BD20" s="5"/>
      <c r="BE20" s="5"/>
      <c r="BF20"/>
      <c r="BG20"/>
    </row>
    <row r="21" spans="1:59" x14ac:dyDescent="0.25">
      <c r="A21" s="158">
        <v>3</v>
      </c>
      <c r="B21" s="234"/>
      <c r="C21" s="236"/>
      <c r="D21" s="248"/>
      <c r="E21" s="249"/>
      <c r="F21" s="119"/>
      <c r="G21" s="120"/>
      <c r="H21" s="120"/>
      <c r="I21" s="121"/>
      <c r="J21" s="119"/>
      <c r="K21" s="120"/>
      <c r="L21" s="120"/>
      <c r="M21" s="121"/>
      <c r="N21" s="119"/>
      <c r="O21" s="120"/>
      <c r="P21" s="120"/>
      <c r="Q21" s="121"/>
      <c r="R21" s="122"/>
      <c r="S21" s="120"/>
      <c r="T21" s="120"/>
      <c r="U21" s="120"/>
      <c r="V21" s="121"/>
      <c r="W21" s="146"/>
      <c r="X21" s="147"/>
      <c r="Y21" s="187"/>
      <c r="Z21" s="175"/>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5"/>
      <c r="AY21" s="176"/>
      <c r="AZ21" s="174"/>
      <c r="BA21" s="174"/>
      <c r="BB21" s="5"/>
      <c r="BC21" s="5"/>
      <c r="BD21" s="5"/>
      <c r="BE21" s="5"/>
      <c r="BF21"/>
      <c r="BG21"/>
    </row>
    <row r="22" spans="1:59" x14ac:dyDescent="0.25">
      <c r="A22" s="158">
        <v>4</v>
      </c>
      <c r="B22" s="234"/>
      <c r="C22" s="236"/>
      <c r="D22" s="248"/>
      <c r="E22" s="249"/>
      <c r="F22" s="119"/>
      <c r="G22" s="120"/>
      <c r="H22" s="120"/>
      <c r="I22" s="121"/>
      <c r="J22" s="119"/>
      <c r="K22" s="120"/>
      <c r="L22" s="120"/>
      <c r="M22" s="121"/>
      <c r="N22" s="119"/>
      <c r="O22" s="120"/>
      <c r="P22" s="120"/>
      <c r="Q22" s="121"/>
      <c r="R22" s="122"/>
      <c r="S22" s="120"/>
      <c r="T22" s="120"/>
      <c r="U22" s="120"/>
      <c r="V22" s="121"/>
      <c r="W22" s="146"/>
      <c r="X22" s="147"/>
      <c r="Y22" s="187"/>
      <c r="Z22" s="175"/>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5"/>
      <c r="AY22" s="176"/>
      <c r="AZ22" s="174"/>
      <c r="BA22" s="174"/>
      <c r="BB22" s="5"/>
      <c r="BC22" s="5"/>
      <c r="BD22" s="5"/>
      <c r="BE22" s="5"/>
      <c r="BF22"/>
      <c r="BG22"/>
    </row>
    <row r="23" spans="1:59" x14ac:dyDescent="0.25">
      <c r="A23" s="158">
        <v>5</v>
      </c>
      <c r="B23" s="234"/>
      <c r="C23" s="236"/>
      <c r="D23" s="248"/>
      <c r="E23" s="249"/>
      <c r="F23" s="119"/>
      <c r="G23" s="120"/>
      <c r="H23" s="120"/>
      <c r="I23" s="121"/>
      <c r="J23" s="119"/>
      <c r="K23" s="120"/>
      <c r="L23" s="120"/>
      <c r="M23" s="121"/>
      <c r="N23" s="119"/>
      <c r="O23" s="120"/>
      <c r="P23" s="120"/>
      <c r="Q23" s="121"/>
      <c r="R23" s="122"/>
      <c r="S23" s="120"/>
      <c r="T23" s="120"/>
      <c r="U23" s="120"/>
      <c r="V23" s="121"/>
      <c r="W23" s="146"/>
      <c r="X23" s="147"/>
      <c r="Y23" s="187"/>
      <c r="Z23" s="175"/>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5"/>
      <c r="AY23" s="176"/>
      <c r="AZ23" s="174"/>
      <c r="BA23" s="174"/>
      <c r="BB23" s="5"/>
      <c r="BC23" s="5"/>
      <c r="BD23" s="5"/>
      <c r="BE23" s="5"/>
      <c r="BF23"/>
      <c r="BG23"/>
    </row>
    <row r="24" spans="1:59" x14ac:dyDescent="0.25">
      <c r="A24" s="159">
        <v>6</v>
      </c>
      <c r="B24" s="237"/>
      <c r="C24" s="238"/>
      <c r="D24" s="250"/>
      <c r="E24" s="251"/>
      <c r="F24" s="123"/>
      <c r="G24" s="124"/>
      <c r="H24" s="124"/>
      <c r="I24" s="125"/>
      <c r="J24" s="123"/>
      <c r="K24" s="124"/>
      <c r="L24" s="124"/>
      <c r="M24" s="125"/>
      <c r="N24" s="123"/>
      <c r="O24" s="124"/>
      <c r="P24" s="124"/>
      <c r="Q24" s="125"/>
      <c r="R24" s="126"/>
      <c r="S24" s="124"/>
      <c r="T24" s="124"/>
      <c r="U24" s="124"/>
      <c r="V24" s="125"/>
      <c r="W24" s="148"/>
      <c r="X24" s="149"/>
      <c r="Y24" s="188"/>
      <c r="Z24" s="175"/>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5"/>
      <c r="AY24" s="176"/>
      <c r="AZ24" s="174"/>
      <c r="BA24" s="174"/>
      <c r="BB24" s="5"/>
      <c r="BC24" s="5"/>
      <c r="BD24" s="5"/>
      <c r="BE24" s="5"/>
      <c r="BF24"/>
      <c r="BG24"/>
    </row>
    <row r="25" spans="1:59" ht="15.75" thickBot="1" x14ac:dyDescent="0.3">
      <c r="A25" s="160">
        <v>7</v>
      </c>
      <c r="B25" s="237"/>
      <c r="C25" s="238"/>
      <c r="D25" s="250"/>
      <c r="E25" s="251"/>
      <c r="F25" s="123"/>
      <c r="G25" s="124"/>
      <c r="H25" s="124"/>
      <c r="I25" s="125"/>
      <c r="J25" s="123"/>
      <c r="K25" s="124"/>
      <c r="L25" s="124"/>
      <c r="M25" s="125"/>
      <c r="N25" s="138"/>
      <c r="O25" s="139"/>
      <c r="P25" s="139"/>
      <c r="Q25" s="140"/>
      <c r="R25" s="126"/>
      <c r="S25" s="124"/>
      <c r="T25" s="124"/>
      <c r="U25" s="124"/>
      <c r="V25" s="125"/>
      <c r="W25" s="148"/>
      <c r="X25" s="149"/>
      <c r="Y25" s="188"/>
      <c r="Z25" s="17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8"/>
      <c r="AY25" s="179"/>
      <c r="AZ25" s="177"/>
      <c r="BA25" s="177"/>
      <c r="BB25" s="5"/>
      <c r="BC25" s="5"/>
      <c r="BD25" s="5"/>
      <c r="BE25" s="5"/>
      <c r="BF25"/>
      <c r="BG25"/>
    </row>
    <row r="26" spans="1:59" ht="15.75" thickBot="1" x14ac:dyDescent="0.3">
      <c r="A26" s="227" t="s">
        <v>55</v>
      </c>
      <c r="B26" s="228"/>
      <c r="C26" s="229" t="s">
        <v>56</v>
      </c>
      <c r="D26" s="230">
        <v>1</v>
      </c>
      <c r="E26" s="231">
        <v>0</v>
      </c>
      <c r="F26" s="41">
        <f t="shared" ref="F26:M26" si="4">COUNTIFS(F27:F33,"X")</f>
        <v>0</v>
      </c>
      <c r="G26" s="25">
        <f t="shared" si="4"/>
        <v>0</v>
      </c>
      <c r="H26" s="25">
        <f t="shared" si="4"/>
        <v>0</v>
      </c>
      <c r="I26" s="42">
        <f t="shared" si="4"/>
        <v>0</v>
      </c>
      <c r="J26" s="41">
        <f t="shared" si="4"/>
        <v>0</v>
      </c>
      <c r="K26" s="25">
        <f t="shared" si="4"/>
        <v>0</v>
      </c>
      <c r="L26" s="25">
        <f t="shared" si="4"/>
        <v>0</v>
      </c>
      <c r="M26" s="42">
        <f t="shared" si="4"/>
        <v>0</v>
      </c>
      <c r="N26" s="41">
        <f>COUNTIFS(N27:N33,"X")</f>
        <v>0</v>
      </c>
      <c r="O26" s="25">
        <f>COUNTIFS(O27:O33,"X")</f>
        <v>0</v>
      </c>
      <c r="P26" s="25"/>
      <c r="Q26" s="42"/>
      <c r="R26" s="41">
        <f>COUNTIFS(R27:R33,"X")</f>
        <v>0</v>
      </c>
      <c r="S26" s="25">
        <f>COUNTIFS(S27:S33,"X")</f>
        <v>0</v>
      </c>
      <c r="T26" s="25">
        <f>COUNTIFS(T27:T33,"X")</f>
        <v>0</v>
      </c>
      <c r="U26" s="25">
        <f>COUNTIFS(U27:U33,"X")</f>
        <v>0</v>
      </c>
      <c r="V26" s="42">
        <f>COUNTIFS(V27:V33,"X")</f>
        <v>0</v>
      </c>
      <c r="W26" s="41">
        <f>COUNTIFS(W27:W29,"X")</f>
        <v>0</v>
      </c>
      <c r="X26" s="25">
        <f>COUNTIFS(X27:X29,"X")</f>
        <v>0</v>
      </c>
      <c r="Y26" s="185"/>
      <c r="Z26" s="36" t="str">
        <f ca="1">IF(AC26=100,"GEKWALIFICEERD",IF(AC26&gt;=50,"MINIMUM","ONVOLDOENDE"))</f>
        <v>ONVOLDOENDE</v>
      </c>
      <c r="AA26" s="26">
        <f>SUM(F26:I26)</f>
        <v>0</v>
      </c>
      <c r="AB26" s="27">
        <f ca="1">HLOOKUP($D26,INDIRECT($C26),7)</f>
        <v>2</v>
      </c>
      <c r="AC26" s="27">
        <f ca="1">AF26+AJ26+AN26+AQ26+AT26</f>
        <v>0</v>
      </c>
      <c r="AD26" s="27">
        <f ca="1">HLOOKUP($D26,INDIRECT($C26),2)</f>
        <v>2</v>
      </c>
      <c r="AE26" s="28">
        <f ca="1">IF(AD26-AA26&gt;0,AD26-AA26,0)</f>
        <v>2</v>
      </c>
      <c r="AF26" s="267">
        <f ca="1">IF(AA26&gt;=AD26,20,IF(AA26&gt;=AB26,10,0))</f>
        <v>0</v>
      </c>
      <c r="AG26" s="28">
        <f ca="1">IF((HLOOKUP($D26,INDIRECT($C26),3)-G26)&gt;0,HLOOKUP($D26,INDIRECT($C26),3)-G26,0)</f>
        <v>1</v>
      </c>
      <c r="AH26" s="26">
        <f ca="1">HLOOKUP($D26,INDIRECT($C26),8)</f>
        <v>1</v>
      </c>
      <c r="AI26" s="26">
        <f ca="1">HLOOKUP($D26,INDIRECT($C26),3)</f>
        <v>1</v>
      </c>
      <c r="AJ26" s="267">
        <f ca="1">IF(G26+H26&gt;=AI26,20,IF(G26+H26&gt;=AH26,10,0))</f>
        <v>0</v>
      </c>
      <c r="AK26" s="28">
        <f ca="1">IF((HLOOKUP($D26,INDIRECT($C26),6)-$J26)&lt;0,0,HLOOKUP($D26,INDIRECT($C26),6)-$J26)</f>
        <v>1</v>
      </c>
      <c r="AL26" s="26">
        <v>1</v>
      </c>
      <c r="AM26" s="26">
        <v>1</v>
      </c>
      <c r="AN26" s="267">
        <f>IF(SUM(J26:L26)&gt;=AM26,20,IF(SUM(J26:L26)&gt;=AL26,10,0))</f>
        <v>0</v>
      </c>
      <c r="AO26" s="28"/>
      <c r="AP26" s="28">
        <f ca="1">HLOOKUP($D26,INDIRECT($C26),4)-(N26+O26)</f>
        <v>1</v>
      </c>
      <c r="AQ26" s="267">
        <f>IF(N26+O26&gt;0,20,0)</f>
        <v>0</v>
      </c>
      <c r="AR26" s="28"/>
      <c r="AS26" s="28">
        <f ca="1">HLOOKUP(D26,INDIRECT($C26),5)-(R26+S26)</f>
        <v>1</v>
      </c>
      <c r="AT26" s="267">
        <f>IF(R26&gt;0,20,0)</f>
        <v>0</v>
      </c>
      <c r="AU26" s="28"/>
      <c r="AV26" s="151">
        <f>IF(E26&gt;0,(E26*2)-X26,0)</f>
        <v>0</v>
      </c>
      <c r="AW26" s="27">
        <f>VLOOKUP(C26,Speltak_Grootte,2,0)</f>
        <v>20</v>
      </c>
      <c r="AX26" s="29" t="str">
        <f>IF(D26&gt;=AW26,"Ja","Nee")</f>
        <v>Nee</v>
      </c>
      <c r="AY26" s="30" t="str">
        <f>IF(AX26="Ja",D26-AW26,"")</f>
        <v/>
      </c>
      <c r="AZ26" s="31" t="str">
        <f ca="1">IF(AA26-AD26&gt;0,"Ja","Nee")</f>
        <v>Nee</v>
      </c>
      <c r="BA26" s="32" t="str">
        <f ca="1">IF(AZ26="Ja",AA26-AD26,"")</f>
        <v/>
      </c>
      <c r="BB26" s="5"/>
      <c r="BC26" s="5"/>
      <c r="BD26" s="5"/>
      <c r="BE26" s="5"/>
      <c r="BF26"/>
      <c r="BG26"/>
    </row>
    <row r="27" spans="1:59" x14ac:dyDescent="0.25">
      <c r="A27" s="157">
        <v>1</v>
      </c>
      <c r="B27" s="232"/>
      <c r="C27" s="233"/>
      <c r="D27" s="246"/>
      <c r="E27" s="247"/>
      <c r="F27" s="115"/>
      <c r="G27" s="116"/>
      <c r="H27" s="116"/>
      <c r="I27" s="117"/>
      <c r="J27" s="115"/>
      <c r="K27" s="116"/>
      <c r="L27" s="116"/>
      <c r="M27" s="117"/>
      <c r="N27" s="115"/>
      <c r="O27" s="116"/>
      <c r="P27" s="116"/>
      <c r="Q27" s="117"/>
      <c r="R27" s="118"/>
      <c r="S27" s="116"/>
      <c r="T27" s="116"/>
      <c r="U27" s="116"/>
      <c r="V27" s="117"/>
      <c r="W27" s="144"/>
      <c r="X27" s="145"/>
      <c r="Y27" s="186"/>
      <c r="Z27" s="172"/>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2"/>
      <c r="AY27" s="173"/>
      <c r="AZ27" s="171"/>
      <c r="BA27" s="171"/>
      <c r="BB27" s="5"/>
      <c r="BC27" s="5"/>
      <c r="BD27" s="5"/>
      <c r="BE27" s="5"/>
      <c r="BF27"/>
      <c r="BG27"/>
    </row>
    <row r="28" spans="1:59" x14ac:dyDescent="0.25">
      <c r="A28" s="158">
        <v>2</v>
      </c>
      <c r="B28" s="234"/>
      <c r="C28" s="235"/>
      <c r="D28" s="248"/>
      <c r="E28" s="249"/>
      <c r="F28" s="119"/>
      <c r="G28" s="120"/>
      <c r="H28" s="120"/>
      <c r="I28" s="121"/>
      <c r="J28" s="119"/>
      <c r="K28" s="120"/>
      <c r="L28" s="120"/>
      <c r="M28" s="121"/>
      <c r="N28" s="119"/>
      <c r="O28" s="120"/>
      <c r="P28" s="120"/>
      <c r="Q28" s="121"/>
      <c r="R28" s="122"/>
      <c r="S28" s="120"/>
      <c r="T28" s="120"/>
      <c r="U28" s="120"/>
      <c r="V28" s="121"/>
      <c r="W28" s="146"/>
      <c r="X28" s="147"/>
      <c r="Y28" s="187"/>
      <c r="Z28" s="175"/>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6"/>
      <c r="AZ28" s="174"/>
      <c r="BA28" s="174"/>
      <c r="BB28" s="5"/>
      <c r="BC28" s="5"/>
      <c r="BD28" s="5"/>
      <c r="BE28" s="5"/>
      <c r="BF28"/>
      <c r="BG28"/>
    </row>
    <row r="29" spans="1:59" x14ac:dyDescent="0.25">
      <c r="A29" s="158">
        <v>3</v>
      </c>
      <c r="B29" s="234"/>
      <c r="C29" s="236"/>
      <c r="D29" s="248"/>
      <c r="E29" s="249"/>
      <c r="F29" s="119"/>
      <c r="G29" s="120"/>
      <c r="H29" s="120"/>
      <c r="I29" s="121"/>
      <c r="J29" s="119"/>
      <c r="K29" s="120"/>
      <c r="L29" s="120"/>
      <c r="M29" s="121"/>
      <c r="N29" s="119"/>
      <c r="O29" s="120"/>
      <c r="P29" s="120"/>
      <c r="Q29" s="121"/>
      <c r="R29" s="122"/>
      <c r="S29" s="120"/>
      <c r="T29" s="120"/>
      <c r="U29" s="120"/>
      <c r="V29" s="121"/>
      <c r="W29" s="146"/>
      <c r="X29" s="147"/>
      <c r="Y29" s="187"/>
      <c r="Z29" s="175"/>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5"/>
      <c r="AY29" s="176"/>
      <c r="AZ29" s="174"/>
      <c r="BA29" s="174"/>
      <c r="BB29" s="5"/>
      <c r="BC29" s="5"/>
      <c r="BD29" s="5"/>
      <c r="BE29" s="5"/>
      <c r="BF29"/>
      <c r="BG29"/>
    </row>
    <row r="30" spans="1:59" x14ac:dyDescent="0.25">
      <c r="A30" s="158">
        <v>4</v>
      </c>
      <c r="B30" s="234"/>
      <c r="C30" s="236"/>
      <c r="D30" s="248"/>
      <c r="E30" s="249"/>
      <c r="F30" s="119"/>
      <c r="G30" s="120"/>
      <c r="H30" s="120"/>
      <c r="I30" s="121"/>
      <c r="J30" s="119"/>
      <c r="K30" s="120"/>
      <c r="L30" s="120"/>
      <c r="M30" s="121"/>
      <c r="N30" s="119"/>
      <c r="O30" s="120"/>
      <c r="P30" s="120"/>
      <c r="Q30" s="121"/>
      <c r="R30" s="122"/>
      <c r="S30" s="120"/>
      <c r="T30" s="120"/>
      <c r="U30" s="120"/>
      <c r="V30" s="121"/>
      <c r="W30" s="146"/>
      <c r="X30" s="147"/>
      <c r="Y30" s="187"/>
      <c r="Z30" s="175"/>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5"/>
      <c r="AY30" s="176"/>
      <c r="AZ30" s="174"/>
      <c r="BA30" s="174"/>
      <c r="BB30" s="5"/>
      <c r="BC30" s="5"/>
      <c r="BD30" s="5"/>
      <c r="BE30" s="5"/>
      <c r="BF30"/>
      <c r="BG30"/>
    </row>
    <row r="31" spans="1:59" x14ac:dyDescent="0.25">
      <c r="A31" s="158">
        <v>5</v>
      </c>
      <c r="B31" s="234"/>
      <c r="C31" s="236"/>
      <c r="D31" s="248"/>
      <c r="E31" s="249"/>
      <c r="F31" s="119"/>
      <c r="G31" s="120"/>
      <c r="H31" s="120"/>
      <c r="I31" s="121"/>
      <c r="J31" s="119"/>
      <c r="K31" s="120"/>
      <c r="L31" s="120"/>
      <c r="M31" s="121"/>
      <c r="N31" s="119"/>
      <c r="O31" s="120"/>
      <c r="P31" s="120"/>
      <c r="Q31" s="121"/>
      <c r="R31" s="122"/>
      <c r="S31" s="120"/>
      <c r="T31" s="120"/>
      <c r="U31" s="120"/>
      <c r="V31" s="121"/>
      <c r="W31" s="146"/>
      <c r="X31" s="147"/>
      <c r="Y31" s="187"/>
      <c r="Z31" s="175"/>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5"/>
      <c r="AY31" s="176"/>
      <c r="AZ31" s="174"/>
      <c r="BA31" s="174"/>
      <c r="BB31" s="5"/>
      <c r="BC31" s="5"/>
      <c r="BD31" s="5"/>
      <c r="BE31" s="5"/>
      <c r="BF31"/>
      <c r="BG31"/>
    </row>
    <row r="32" spans="1:59" x14ac:dyDescent="0.25">
      <c r="A32" s="159">
        <v>6</v>
      </c>
      <c r="B32" s="237"/>
      <c r="C32" s="238"/>
      <c r="D32" s="250"/>
      <c r="E32" s="251"/>
      <c r="F32" s="123"/>
      <c r="G32" s="124"/>
      <c r="H32" s="124"/>
      <c r="I32" s="125"/>
      <c r="J32" s="123"/>
      <c r="K32" s="124"/>
      <c r="L32" s="124"/>
      <c r="M32" s="125"/>
      <c r="N32" s="123"/>
      <c r="O32" s="124"/>
      <c r="P32" s="124"/>
      <c r="Q32" s="125"/>
      <c r="R32" s="126"/>
      <c r="S32" s="124"/>
      <c r="T32" s="124"/>
      <c r="U32" s="124"/>
      <c r="V32" s="125"/>
      <c r="W32" s="148"/>
      <c r="X32" s="149"/>
      <c r="Y32" s="188"/>
      <c r="Z32" s="175"/>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5"/>
      <c r="AY32" s="176"/>
      <c r="AZ32" s="174"/>
      <c r="BA32" s="174"/>
      <c r="BB32" s="5"/>
      <c r="BC32" s="5"/>
      <c r="BD32" s="5"/>
      <c r="BE32" s="5"/>
      <c r="BF32"/>
      <c r="BG32"/>
    </row>
    <row r="33" spans="1:59" ht="15.75" thickBot="1" x14ac:dyDescent="0.3">
      <c r="A33" s="160">
        <v>7</v>
      </c>
      <c r="B33" s="237"/>
      <c r="C33" s="238"/>
      <c r="D33" s="250"/>
      <c r="E33" s="251"/>
      <c r="F33" s="123"/>
      <c r="G33" s="124"/>
      <c r="H33" s="124"/>
      <c r="I33" s="125"/>
      <c r="J33" s="123"/>
      <c r="K33" s="124"/>
      <c r="L33" s="124"/>
      <c r="M33" s="125"/>
      <c r="N33" s="138"/>
      <c r="O33" s="139"/>
      <c r="P33" s="139"/>
      <c r="Q33" s="140"/>
      <c r="R33" s="126"/>
      <c r="S33" s="124"/>
      <c r="T33" s="124"/>
      <c r="U33" s="124"/>
      <c r="V33" s="125"/>
      <c r="W33" s="148"/>
      <c r="X33" s="149"/>
      <c r="Y33" s="188"/>
      <c r="Z33" s="178"/>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8"/>
      <c r="AY33" s="179"/>
      <c r="AZ33" s="177"/>
      <c r="BA33" s="177"/>
      <c r="BB33" s="5"/>
      <c r="BC33" s="5"/>
      <c r="BD33" s="5"/>
      <c r="BE33" s="5"/>
      <c r="BF33"/>
      <c r="BG33"/>
    </row>
    <row r="34" spans="1:59" ht="15.75" thickBot="1" x14ac:dyDescent="0.3">
      <c r="A34" s="227" t="s">
        <v>55</v>
      </c>
      <c r="B34" s="228"/>
      <c r="C34" s="229" t="s">
        <v>56</v>
      </c>
      <c r="D34" s="230">
        <v>1</v>
      </c>
      <c r="E34" s="231">
        <v>0</v>
      </c>
      <c r="F34" s="41">
        <f t="shared" ref="F34:M34" si="5">COUNTIFS(F35:F41,"X")</f>
        <v>0</v>
      </c>
      <c r="G34" s="25">
        <f t="shared" si="5"/>
        <v>0</v>
      </c>
      <c r="H34" s="25">
        <f t="shared" si="5"/>
        <v>0</v>
      </c>
      <c r="I34" s="42">
        <f t="shared" si="5"/>
        <v>0</v>
      </c>
      <c r="J34" s="41">
        <f t="shared" si="5"/>
        <v>0</v>
      </c>
      <c r="K34" s="25">
        <f t="shared" si="5"/>
        <v>0</v>
      </c>
      <c r="L34" s="25">
        <f t="shared" si="5"/>
        <v>0</v>
      </c>
      <c r="M34" s="42">
        <f t="shared" si="5"/>
        <v>0</v>
      </c>
      <c r="N34" s="41">
        <f>COUNTIFS(N35:N41,"X")</f>
        <v>0</v>
      </c>
      <c r="O34" s="25">
        <f>COUNTIFS(O35:O41,"X")</f>
        <v>0</v>
      </c>
      <c r="P34" s="25"/>
      <c r="Q34" s="42"/>
      <c r="R34" s="41">
        <f>COUNTIFS(R35:R41,"X")</f>
        <v>0</v>
      </c>
      <c r="S34" s="25">
        <f>COUNTIFS(S35:S41,"X")</f>
        <v>0</v>
      </c>
      <c r="T34" s="25">
        <f>COUNTIFS(T35:T41,"X")</f>
        <v>0</v>
      </c>
      <c r="U34" s="25">
        <f>COUNTIFS(U35:U41,"X")</f>
        <v>0</v>
      </c>
      <c r="V34" s="42">
        <f>COUNTIFS(V35:V41,"X")</f>
        <v>0</v>
      </c>
      <c r="W34" s="41">
        <f>COUNTIFS(W35:W37,"X")</f>
        <v>0</v>
      </c>
      <c r="X34" s="25">
        <f>COUNTIFS(X35:X37,"X")</f>
        <v>0</v>
      </c>
      <c r="Y34" s="185"/>
      <c r="Z34" s="36" t="str">
        <f ca="1">IF(AC34=100,"GEKWALIFICEERD",IF(AC34&gt;=50,"MINIMUM","ONVOLDOENDE"))</f>
        <v>ONVOLDOENDE</v>
      </c>
      <c r="AA34" s="26">
        <f>SUM(F34:I34)</f>
        <v>0</v>
      </c>
      <c r="AB34" s="27">
        <f ca="1">HLOOKUP($D34,INDIRECT($C34),7)</f>
        <v>2</v>
      </c>
      <c r="AC34" s="27">
        <f ca="1">AF34+AJ34+AN34+AQ34+AT34</f>
        <v>0</v>
      </c>
      <c r="AD34" s="27">
        <f ca="1">HLOOKUP($D34,INDIRECT($C34),2)</f>
        <v>2</v>
      </c>
      <c r="AE34" s="28">
        <f ca="1">IF(AD34-AA34&gt;0,AD34-AA34,0)</f>
        <v>2</v>
      </c>
      <c r="AF34" s="267">
        <f ca="1">IF(AA34&gt;=AD34,20,IF(AA34&gt;=AB34,10,0))</f>
        <v>0</v>
      </c>
      <c r="AG34" s="28">
        <f ca="1">IF((HLOOKUP($D34,INDIRECT($C34),3)-G34)&gt;0,HLOOKUP($D34,INDIRECT($C34),3)-G34,0)</f>
        <v>1</v>
      </c>
      <c r="AH34" s="26">
        <f ca="1">HLOOKUP($D34,INDIRECT($C34),8)</f>
        <v>1</v>
      </c>
      <c r="AI34" s="26">
        <f ca="1">HLOOKUP($D34,INDIRECT($C34),3)</f>
        <v>1</v>
      </c>
      <c r="AJ34" s="267">
        <f ca="1">IF(G34+H34&gt;=AI34,20,IF(G34+H34&gt;=AH34,10,0))</f>
        <v>0</v>
      </c>
      <c r="AK34" s="28">
        <f ca="1">IF((HLOOKUP($D34,INDIRECT($C34),6)-$J34)&lt;0,0,HLOOKUP($D34,INDIRECT($C34),6)-$J34)</f>
        <v>1</v>
      </c>
      <c r="AL34" s="26">
        <v>1</v>
      </c>
      <c r="AM34" s="26">
        <v>1</v>
      </c>
      <c r="AN34" s="267">
        <f>IF(SUM(J34:L34)&gt;=AM34,20,IF(SUM(J34:L34)&gt;=AL34,10,0))</f>
        <v>0</v>
      </c>
      <c r="AO34" s="28"/>
      <c r="AP34" s="28">
        <f ca="1">HLOOKUP($D34,INDIRECT($C34),4)-(N34+O34)</f>
        <v>1</v>
      </c>
      <c r="AQ34" s="267">
        <f>IF(N34+O34&gt;0,20,0)</f>
        <v>0</v>
      </c>
      <c r="AR34" s="28"/>
      <c r="AS34" s="28">
        <f ca="1">HLOOKUP(D34,INDIRECT($C34),5)-(R34+S34)</f>
        <v>1</v>
      </c>
      <c r="AT34" s="267">
        <f>IF(R34&gt;0,20,0)</f>
        <v>0</v>
      </c>
      <c r="AU34" s="28"/>
      <c r="AV34" s="151">
        <f>IF(E34&gt;0,(E34*2)-X34,0)</f>
        <v>0</v>
      </c>
      <c r="AW34" s="27">
        <f>VLOOKUP(C34,Speltak_Grootte,2,0)</f>
        <v>20</v>
      </c>
      <c r="AX34" s="29" t="str">
        <f>IF(D34&gt;=AW34,"Ja","Nee")</f>
        <v>Nee</v>
      </c>
      <c r="AY34" s="30" t="str">
        <f>IF(AX34="Ja",D34-AW34,"")</f>
        <v/>
      </c>
      <c r="AZ34" s="31" t="str">
        <f ca="1">IF(AA34-AD34&gt;0,"Ja","Nee")</f>
        <v>Nee</v>
      </c>
      <c r="BA34" s="32" t="str">
        <f ca="1">IF(AZ34="Ja",AA34-AD34,"")</f>
        <v/>
      </c>
      <c r="BB34" s="5"/>
      <c r="BC34" s="5"/>
      <c r="BD34" s="5"/>
      <c r="BE34" s="5"/>
      <c r="BF34"/>
      <c r="BG34"/>
    </row>
    <row r="35" spans="1:59" x14ac:dyDescent="0.25">
      <c r="A35" s="157">
        <v>1</v>
      </c>
      <c r="B35" s="232"/>
      <c r="C35" s="233"/>
      <c r="D35" s="246"/>
      <c r="E35" s="247"/>
      <c r="F35" s="115"/>
      <c r="G35" s="116"/>
      <c r="H35" s="116"/>
      <c r="I35" s="117"/>
      <c r="J35" s="115"/>
      <c r="K35" s="116"/>
      <c r="L35" s="116"/>
      <c r="M35" s="117"/>
      <c r="N35" s="115"/>
      <c r="O35" s="116"/>
      <c r="P35" s="116"/>
      <c r="Q35" s="117"/>
      <c r="R35" s="118"/>
      <c r="S35" s="116"/>
      <c r="T35" s="116"/>
      <c r="U35" s="116"/>
      <c r="V35" s="117"/>
      <c r="W35" s="144"/>
      <c r="X35" s="145"/>
      <c r="Y35" s="186"/>
      <c r="Z35" s="172"/>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2"/>
      <c r="AY35" s="173"/>
      <c r="AZ35" s="171"/>
      <c r="BA35" s="171"/>
      <c r="BB35" s="5"/>
      <c r="BC35" s="5"/>
      <c r="BD35" s="5"/>
      <c r="BE35" s="5"/>
      <c r="BF35"/>
      <c r="BG35"/>
    </row>
    <row r="36" spans="1:59" x14ac:dyDescent="0.25">
      <c r="A36" s="158">
        <v>2</v>
      </c>
      <c r="B36" s="234"/>
      <c r="C36" s="235"/>
      <c r="D36" s="248"/>
      <c r="E36" s="249"/>
      <c r="F36" s="119"/>
      <c r="G36" s="120"/>
      <c r="H36" s="120"/>
      <c r="I36" s="121"/>
      <c r="J36" s="119"/>
      <c r="K36" s="120"/>
      <c r="L36" s="120"/>
      <c r="M36" s="121"/>
      <c r="N36" s="119"/>
      <c r="O36" s="120"/>
      <c r="P36" s="120"/>
      <c r="Q36" s="121"/>
      <c r="R36" s="122"/>
      <c r="S36" s="120"/>
      <c r="T36" s="120"/>
      <c r="U36" s="120"/>
      <c r="V36" s="121"/>
      <c r="W36" s="146"/>
      <c r="X36" s="147"/>
      <c r="Y36" s="187"/>
      <c r="Z36" s="175"/>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5"/>
      <c r="AY36" s="176"/>
      <c r="AZ36" s="174"/>
      <c r="BA36" s="174"/>
      <c r="BB36" s="5"/>
      <c r="BC36" s="5"/>
      <c r="BD36" s="5"/>
      <c r="BE36" s="5"/>
      <c r="BF36"/>
      <c r="BG36"/>
    </row>
    <row r="37" spans="1:59" x14ac:dyDescent="0.25">
      <c r="A37" s="158">
        <v>3</v>
      </c>
      <c r="B37" s="234"/>
      <c r="C37" s="236"/>
      <c r="D37" s="248"/>
      <c r="E37" s="249"/>
      <c r="F37" s="119"/>
      <c r="G37" s="120"/>
      <c r="H37" s="120"/>
      <c r="I37" s="121"/>
      <c r="J37" s="119"/>
      <c r="K37" s="120"/>
      <c r="L37" s="120"/>
      <c r="M37" s="121"/>
      <c r="N37" s="119"/>
      <c r="O37" s="120"/>
      <c r="P37" s="120"/>
      <c r="Q37" s="121"/>
      <c r="R37" s="122"/>
      <c r="S37" s="120"/>
      <c r="T37" s="120"/>
      <c r="U37" s="120"/>
      <c r="V37" s="121"/>
      <c r="W37" s="146"/>
      <c r="X37" s="147"/>
      <c r="Y37" s="187"/>
      <c r="Z37" s="175"/>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5"/>
      <c r="AY37" s="176"/>
      <c r="AZ37" s="174"/>
      <c r="BA37" s="174"/>
      <c r="BB37" s="5"/>
      <c r="BC37" s="5"/>
      <c r="BD37" s="5"/>
      <c r="BE37" s="5"/>
      <c r="BF37"/>
      <c r="BG37"/>
    </row>
    <row r="38" spans="1:59" x14ac:dyDescent="0.25">
      <c r="A38" s="158">
        <v>4</v>
      </c>
      <c r="B38" s="234"/>
      <c r="C38" s="236"/>
      <c r="D38" s="248"/>
      <c r="E38" s="249"/>
      <c r="F38" s="119"/>
      <c r="G38" s="120"/>
      <c r="H38" s="120"/>
      <c r="I38" s="121"/>
      <c r="J38" s="119"/>
      <c r="K38" s="120"/>
      <c r="L38" s="120"/>
      <c r="M38" s="121"/>
      <c r="N38" s="119"/>
      <c r="O38" s="120"/>
      <c r="P38" s="120"/>
      <c r="Q38" s="121"/>
      <c r="R38" s="122"/>
      <c r="S38" s="120"/>
      <c r="T38" s="120"/>
      <c r="U38" s="120"/>
      <c r="V38" s="121"/>
      <c r="W38" s="146"/>
      <c r="X38" s="147"/>
      <c r="Y38" s="187"/>
      <c r="Z38" s="175"/>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5"/>
      <c r="AY38" s="176"/>
      <c r="AZ38" s="174"/>
      <c r="BA38" s="174"/>
      <c r="BB38" s="5"/>
      <c r="BC38" s="5"/>
      <c r="BD38" s="5"/>
      <c r="BE38" s="5"/>
      <c r="BF38"/>
      <c r="BG38"/>
    </row>
    <row r="39" spans="1:59" x14ac:dyDescent="0.25">
      <c r="A39" s="158">
        <v>5</v>
      </c>
      <c r="B39" s="234"/>
      <c r="C39" s="236"/>
      <c r="D39" s="248"/>
      <c r="E39" s="249"/>
      <c r="F39" s="119"/>
      <c r="G39" s="120"/>
      <c r="H39" s="120"/>
      <c r="I39" s="121"/>
      <c r="J39" s="119"/>
      <c r="K39" s="120"/>
      <c r="L39" s="120"/>
      <c r="M39" s="121"/>
      <c r="N39" s="119"/>
      <c r="O39" s="120"/>
      <c r="P39" s="120"/>
      <c r="Q39" s="121"/>
      <c r="R39" s="122"/>
      <c r="S39" s="120"/>
      <c r="T39" s="120"/>
      <c r="U39" s="120"/>
      <c r="V39" s="121"/>
      <c r="W39" s="146"/>
      <c r="X39" s="147"/>
      <c r="Y39" s="187"/>
      <c r="Z39" s="175"/>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5"/>
      <c r="AY39" s="176"/>
      <c r="AZ39" s="174"/>
      <c r="BA39" s="174"/>
      <c r="BB39" s="5"/>
      <c r="BC39" s="5"/>
      <c r="BD39" s="5"/>
      <c r="BE39" s="5"/>
      <c r="BF39"/>
      <c r="BG39"/>
    </row>
    <row r="40" spans="1:59" x14ac:dyDescent="0.25">
      <c r="A40" s="159">
        <v>6</v>
      </c>
      <c r="B40" s="237"/>
      <c r="C40" s="238"/>
      <c r="D40" s="250"/>
      <c r="E40" s="251"/>
      <c r="F40" s="123"/>
      <c r="G40" s="124"/>
      <c r="H40" s="124"/>
      <c r="I40" s="125"/>
      <c r="J40" s="123"/>
      <c r="K40" s="124"/>
      <c r="L40" s="124"/>
      <c r="M40" s="125"/>
      <c r="N40" s="123"/>
      <c r="O40" s="124"/>
      <c r="P40" s="124"/>
      <c r="Q40" s="125"/>
      <c r="R40" s="126"/>
      <c r="S40" s="124"/>
      <c r="T40" s="124"/>
      <c r="U40" s="124"/>
      <c r="V40" s="125"/>
      <c r="W40" s="148"/>
      <c r="X40" s="149"/>
      <c r="Y40" s="188"/>
      <c r="Z40" s="175"/>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5"/>
      <c r="AY40" s="176"/>
      <c r="AZ40" s="174"/>
      <c r="BA40" s="174"/>
      <c r="BB40" s="5"/>
      <c r="BC40" s="5"/>
      <c r="BD40" s="5"/>
      <c r="BE40" s="5"/>
      <c r="BF40"/>
      <c r="BG40"/>
    </row>
    <row r="41" spans="1:59" ht="15.75" thickBot="1" x14ac:dyDescent="0.3">
      <c r="A41" s="160">
        <v>7</v>
      </c>
      <c r="B41" s="237"/>
      <c r="C41" s="238"/>
      <c r="D41" s="250"/>
      <c r="E41" s="251"/>
      <c r="F41" s="123"/>
      <c r="G41" s="124"/>
      <c r="H41" s="124"/>
      <c r="I41" s="125"/>
      <c r="J41" s="123"/>
      <c r="K41" s="124"/>
      <c r="L41" s="124"/>
      <c r="M41" s="125"/>
      <c r="N41" s="138"/>
      <c r="O41" s="139"/>
      <c r="P41" s="139"/>
      <c r="Q41" s="140"/>
      <c r="R41" s="126"/>
      <c r="S41" s="124"/>
      <c r="T41" s="124"/>
      <c r="U41" s="124"/>
      <c r="V41" s="125"/>
      <c r="W41" s="148"/>
      <c r="X41" s="149"/>
      <c r="Y41" s="188"/>
      <c r="Z41" s="178"/>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8"/>
      <c r="AY41" s="179"/>
      <c r="AZ41" s="177"/>
      <c r="BA41" s="177"/>
      <c r="BB41" s="5"/>
      <c r="BC41" s="5"/>
      <c r="BD41" s="5"/>
      <c r="BE41" s="5"/>
      <c r="BF41"/>
      <c r="BG41"/>
    </row>
    <row r="42" spans="1:59" ht="15.75" thickBot="1" x14ac:dyDescent="0.3">
      <c r="A42" s="227" t="s">
        <v>55</v>
      </c>
      <c r="B42" s="228"/>
      <c r="C42" s="229" t="s">
        <v>56</v>
      </c>
      <c r="D42" s="230">
        <v>1</v>
      </c>
      <c r="E42" s="231">
        <v>0</v>
      </c>
      <c r="F42" s="41">
        <f t="shared" ref="F42:M42" si="6">COUNTIFS(F43:F49,"X")</f>
        <v>0</v>
      </c>
      <c r="G42" s="25">
        <f t="shared" si="6"/>
        <v>0</v>
      </c>
      <c r="H42" s="25">
        <f t="shared" si="6"/>
        <v>0</v>
      </c>
      <c r="I42" s="42">
        <f t="shared" si="6"/>
        <v>0</v>
      </c>
      <c r="J42" s="41">
        <f t="shared" si="6"/>
        <v>0</v>
      </c>
      <c r="K42" s="25">
        <f t="shared" si="6"/>
        <v>0</v>
      </c>
      <c r="L42" s="25">
        <f t="shared" si="6"/>
        <v>0</v>
      </c>
      <c r="M42" s="42">
        <f t="shared" si="6"/>
        <v>0</v>
      </c>
      <c r="N42" s="41">
        <f>COUNTIFS(N43:N49,"X")</f>
        <v>0</v>
      </c>
      <c r="O42" s="25">
        <f>COUNTIFS(O43:O49,"X")</f>
        <v>0</v>
      </c>
      <c r="P42" s="25"/>
      <c r="Q42" s="42"/>
      <c r="R42" s="41">
        <f>COUNTIFS(R43:R49,"X")</f>
        <v>0</v>
      </c>
      <c r="S42" s="25">
        <f>COUNTIFS(S43:S49,"X")</f>
        <v>0</v>
      </c>
      <c r="T42" s="25">
        <f>COUNTIFS(T43:T49,"X")</f>
        <v>0</v>
      </c>
      <c r="U42" s="25">
        <f>COUNTIFS(U43:U49,"X")</f>
        <v>0</v>
      </c>
      <c r="V42" s="42">
        <f>COUNTIFS(V43:V49,"X")</f>
        <v>0</v>
      </c>
      <c r="W42" s="41">
        <f>COUNTIFS(W43:W45,"X")</f>
        <v>0</v>
      </c>
      <c r="X42" s="25">
        <f>COUNTIFS(X43:X45,"X")</f>
        <v>0</v>
      </c>
      <c r="Y42" s="185"/>
      <c r="Z42" s="36" t="str">
        <f ca="1">IF(AC42=100,"GEKWALIFICEERD",IF(AC42&gt;=50,"MINIMUM","ONVOLDOENDE"))</f>
        <v>ONVOLDOENDE</v>
      </c>
      <c r="AA42" s="26">
        <f>SUM(F42:I42)</f>
        <v>0</v>
      </c>
      <c r="AB42" s="27">
        <f ca="1">HLOOKUP($D42,INDIRECT($C42),7)</f>
        <v>2</v>
      </c>
      <c r="AC42" s="27">
        <f ca="1">AF42+AJ42+AN42+AQ42+AT42</f>
        <v>0</v>
      </c>
      <c r="AD42" s="27">
        <f ca="1">HLOOKUP($D42,INDIRECT($C42),2)</f>
        <v>2</v>
      </c>
      <c r="AE42" s="28">
        <f ca="1">IF(AD42-AA42&gt;0,AD42-AA42,0)</f>
        <v>2</v>
      </c>
      <c r="AF42" s="267">
        <f ca="1">IF(AA42&gt;=AD42,20,IF(AA42&gt;=AB42,10,0))</f>
        <v>0</v>
      </c>
      <c r="AG42" s="28">
        <f ca="1">IF((HLOOKUP($D42,INDIRECT($C42),3)-G42)&gt;0,HLOOKUP($D42,INDIRECT($C42),3)-G42,0)</f>
        <v>1</v>
      </c>
      <c r="AH42" s="26">
        <f ca="1">HLOOKUP($D42,INDIRECT($C42),8)</f>
        <v>1</v>
      </c>
      <c r="AI42" s="26">
        <f ca="1">HLOOKUP($D42,INDIRECT($C42),3)</f>
        <v>1</v>
      </c>
      <c r="AJ42" s="267">
        <f ca="1">IF(G42+H42&gt;=AI42,20,IF(G42+H42&gt;=AH42,10,0))</f>
        <v>0</v>
      </c>
      <c r="AK42" s="28">
        <f ca="1">IF((HLOOKUP($D42,INDIRECT($C42),6)-$J42)&lt;0,0,HLOOKUP($D42,INDIRECT($C42),6)-$J42)</f>
        <v>1</v>
      </c>
      <c r="AL42" s="26">
        <v>1</v>
      </c>
      <c r="AM42" s="26">
        <v>1</v>
      </c>
      <c r="AN42" s="267">
        <f>IF(SUM(J42:L42)&gt;=AM42,20,IF(SUM(J42:L42)&gt;=AL42,10,0))</f>
        <v>0</v>
      </c>
      <c r="AO42" s="28"/>
      <c r="AP42" s="28">
        <f ca="1">HLOOKUP($D42,INDIRECT($C42),4)-(N42+O42)</f>
        <v>1</v>
      </c>
      <c r="AQ42" s="267">
        <f>IF(N42+O42&gt;0,20,0)</f>
        <v>0</v>
      </c>
      <c r="AR42" s="28"/>
      <c r="AS42" s="28">
        <f ca="1">HLOOKUP(D42,INDIRECT($C42),5)-(R42+S42)</f>
        <v>1</v>
      </c>
      <c r="AT42" s="267">
        <f>IF(R42&gt;0,20,0)</f>
        <v>0</v>
      </c>
      <c r="AU42" s="28"/>
      <c r="AV42" s="151">
        <f>IF(E42&gt;0,(E42*2)-X42,0)</f>
        <v>0</v>
      </c>
      <c r="AW42" s="27">
        <f>VLOOKUP(C42,Speltak_Grootte,2,0)</f>
        <v>20</v>
      </c>
      <c r="AX42" s="29" t="str">
        <f>IF(D42&gt;=AW42,"Ja","Nee")</f>
        <v>Nee</v>
      </c>
      <c r="AY42" s="30" t="str">
        <f>IF(AX42="Ja",D42-AW42,"")</f>
        <v/>
      </c>
      <c r="AZ42" s="31" t="str">
        <f ca="1">IF(AA42-AD42&gt;0,"Ja","Nee")</f>
        <v>Nee</v>
      </c>
      <c r="BA42" s="32" t="str">
        <f ca="1">IF(AZ42="Ja",AA42-AD42,"")</f>
        <v/>
      </c>
      <c r="BB42" s="5"/>
      <c r="BC42" s="5"/>
      <c r="BD42" s="5"/>
      <c r="BE42" s="5"/>
      <c r="BF42"/>
      <c r="BG42"/>
    </row>
    <row r="43" spans="1:59" x14ac:dyDescent="0.25">
      <c r="A43" s="157">
        <v>1</v>
      </c>
      <c r="B43" s="232"/>
      <c r="C43" s="233"/>
      <c r="D43" s="246"/>
      <c r="E43" s="247"/>
      <c r="F43" s="115"/>
      <c r="G43" s="116"/>
      <c r="H43" s="116"/>
      <c r="I43" s="117"/>
      <c r="J43" s="115"/>
      <c r="K43" s="116"/>
      <c r="L43" s="116"/>
      <c r="M43" s="117"/>
      <c r="N43" s="115"/>
      <c r="O43" s="116"/>
      <c r="P43" s="116"/>
      <c r="Q43" s="117"/>
      <c r="R43" s="118"/>
      <c r="S43" s="116"/>
      <c r="T43" s="116"/>
      <c r="U43" s="116"/>
      <c r="V43" s="117"/>
      <c r="W43" s="144"/>
      <c r="X43" s="145"/>
      <c r="Y43" s="186"/>
      <c r="Z43" s="172"/>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2"/>
      <c r="AY43" s="173"/>
      <c r="AZ43" s="171"/>
      <c r="BA43" s="171"/>
      <c r="BB43" s="5"/>
      <c r="BC43" s="5"/>
      <c r="BD43" s="5"/>
      <c r="BE43" s="5"/>
      <c r="BF43"/>
      <c r="BG43"/>
    </row>
    <row r="44" spans="1:59" x14ac:dyDescent="0.25">
      <c r="A44" s="158">
        <v>2</v>
      </c>
      <c r="B44" s="234"/>
      <c r="C44" s="235"/>
      <c r="D44" s="248"/>
      <c r="E44" s="249"/>
      <c r="F44" s="119"/>
      <c r="G44" s="120"/>
      <c r="H44" s="120"/>
      <c r="I44" s="121"/>
      <c r="J44" s="119"/>
      <c r="K44" s="120"/>
      <c r="L44" s="120"/>
      <c r="M44" s="121"/>
      <c r="N44" s="119"/>
      <c r="O44" s="120"/>
      <c r="P44" s="120"/>
      <c r="Q44" s="121"/>
      <c r="R44" s="122"/>
      <c r="S44" s="120"/>
      <c r="T44" s="120"/>
      <c r="U44" s="120"/>
      <c r="V44" s="121"/>
      <c r="W44" s="146"/>
      <c r="X44" s="147"/>
      <c r="Y44" s="187"/>
      <c r="Z44" s="175"/>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5"/>
      <c r="AY44" s="176"/>
      <c r="AZ44" s="174"/>
      <c r="BA44" s="174"/>
      <c r="BB44" s="5"/>
      <c r="BC44" s="5"/>
      <c r="BD44" s="5"/>
      <c r="BE44" s="5"/>
      <c r="BF44"/>
      <c r="BG44"/>
    </row>
    <row r="45" spans="1:59" x14ac:dyDescent="0.25">
      <c r="A45" s="158">
        <v>3</v>
      </c>
      <c r="B45" s="234"/>
      <c r="C45" s="236"/>
      <c r="D45" s="248"/>
      <c r="E45" s="249"/>
      <c r="F45" s="119"/>
      <c r="G45" s="120"/>
      <c r="H45" s="120"/>
      <c r="I45" s="121"/>
      <c r="J45" s="119"/>
      <c r="K45" s="120"/>
      <c r="L45" s="120"/>
      <c r="M45" s="121"/>
      <c r="N45" s="119"/>
      <c r="O45" s="120"/>
      <c r="P45" s="120"/>
      <c r="Q45" s="121"/>
      <c r="R45" s="122"/>
      <c r="S45" s="120"/>
      <c r="T45" s="120"/>
      <c r="U45" s="120"/>
      <c r="V45" s="121"/>
      <c r="W45" s="146"/>
      <c r="X45" s="147"/>
      <c r="Y45" s="187"/>
      <c r="Z45" s="175"/>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5"/>
      <c r="AY45" s="176"/>
      <c r="AZ45" s="174"/>
      <c r="BA45" s="174"/>
      <c r="BB45" s="5"/>
      <c r="BC45" s="5"/>
      <c r="BD45" s="5"/>
      <c r="BE45" s="5"/>
      <c r="BF45"/>
      <c r="BG45"/>
    </row>
    <row r="46" spans="1:59" x14ac:dyDescent="0.25">
      <c r="A46" s="158">
        <v>4</v>
      </c>
      <c r="B46" s="234"/>
      <c r="C46" s="236"/>
      <c r="D46" s="248"/>
      <c r="E46" s="249"/>
      <c r="F46" s="119"/>
      <c r="G46" s="120"/>
      <c r="H46" s="120"/>
      <c r="I46" s="121"/>
      <c r="J46" s="119"/>
      <c r="K46" s="120"/>
      <c r="L46" s="120"/>
      <c r="M46" s="121"/>
      <c r="N46" s="119"/>
      <c r="O46" s="120"/>
      <c r="P46" s="120"/>
      <c r="Q46" s="121"/>
      <c r="R46" s="122"/>
      <c r="S46" s="120"/>
      <c r="T46" s="120"/>
      <c r="U46" s="120"/>
      <c r="V46" s="121"/>
      <c r="W46" s="146"/>
      <c r="X46" s="147"/>
      <c r="Y46" s="187"/>
      <c r="Z46" s="175"/>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5"/>
      <c r="AY46" s="176"/>
      <c r="AZ46" s="174"/>
      <c r="BA46" s="174"/>
      <c r="BB46" s="5"/>
      <c r="BC46" s="5"/>
      <c r="BD46" s="5"/>
      <c r="BE46" s="5"/>
      <c r="BF46"/>
      <c r="BG46"/>
    </row>
    <row r="47" spans="1:59" x14ac:dyDescent="0.25">
      <c r="A47" s="158">
        <v>5</v>
      </c>
      <c r="B47" s="234"/>
      <c r="C47" s="236"/>
      <c r="D47" s="248"/>
      <c r="E47" s="249"/>
      <c r="F47" s="119"/>
      <c r="G47" s="120"/>
      <c r="H47" s="120"/>
      <c r="I47" s="121"/>
      <c r="J47" s="119"/>
      <c r="K47" s="120"/>
      <c r="L47" s="120"/>
      <c r="M47" s="121"/>
      <c r="N47" s="119"/>
      <c r="O47" s="120"/>
      <c r="P47" s="120"/>
      <c r="Q47" s="121"/>
      <c r="R47" s="122"/>
      <c r="S47" s="120"/>
      <c r="T47" s="120"/>
      <c r="U47" s="120"/>
      <c r="V47" s="121"/>
      <c r="W47" s="146"/>
      <c r="X47" s="147"/>
      <c r="Y47" s="187"/>
      <c r="Z47" s="175"/>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5"/>
      <c r="AY47" s="176"/>
      <c r="AZ47" s="174"/>
      <c r="BA47" s="174"/>
      <c r="BB47" s="5"/>
      <c r="BC47" s="5"/>
      <c r="BD47" s="5"/>
      <c r="BE47" s="5"/>
      <c r="BF47"/>
      <c r="BG47"/>
    </row>
    <row r="48" spans="1:59" x14ac:dyDescent="0.25">
      <c r="A48" s="159">
        <v>6</v>
      </c>
      <c r="B48" s="237"/>
      <c r="C48" s="238"/>
      <c r="D48" s="250"/>
      <c r="E48" s="251"/>
      <c r="F48" s="123"/>
      <c r="G48" s="124"/>
      <c r="H48" s="124"/>
      <c r="I48" s="125"/>
      <c r="J48" s="123"/>
      <c r="K48" s="124"/>
      <c r="L48" s="124"/>
      <c r="M48" s="125"/>
      <c r="N48" s="123"/>
      <c r="O48" s="124"/>
      <c r="P48" s="124"/>
      <c r="Q48" s="125"/>
      <c r="R48" s="126"/>
      <c r="S48" s="124"/>
      <c r="T48" s="124"/>
      <c r="U48" s="124"/>
      <c r="V48" s="125"/>
      <c r="W48" s="148"/>
      <c r="X48" s="149"/>
      <c r="Y48" s="188"/>
      <c r="Z48" s="175"/>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5"/>
      <c r="AY48" s="176"/>
      <c r="AZ48" s="174"/>
      <c r="BA48" s="174"/>
      <c r="BB48" s="5"/>
      <c r="BC48" s="5"/>
      <c r="BD48" s="5"/>
      <c r="BE48" s="5"/>
      <c r="BF48"/>
      <c r="BG48"/>
    </row>
    <row r="49" spans="1:59" ht="15.75" thickBot="1" x14ac:dyDescent="0.3">
      <c r="A49" s="160">
        <v>7</v>
      </c>
      <c r="B49" s="237"/>
      <c r="C49" s="238"/>
      <c r="D49" s="250"/>
      <c r="E49" s="251"/>
      <c r="F49" s="123"/>
      <c r="G49" s="124"/>
      <c r="H49" s="124"/>
      <c r="I49" s="125"/>
      <c r="J49" s="123"/>
      <c r="K49" s="124"/>
      <c r="L49" s="124"/>
      <c r="M49" s="125"/>
      <c r="N49" s="138"/>
      <c r="O49" s="139"/>
      <c r="P49" s="139"/>
      <c r="Q49" s="140"/>
      <c r="R49" s="126"/>
      <c r="S49" s="124"/>
      <c r="T49" s="124"/>
      <c r="U49" s="124"/>
      <c r="V49" s="125"/>
      <c r="W49" s="148"/>
      <c r="X49" s="149"/>
      <c r="Y49" s="188"/>
      <c r="Z49" s="178"/>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8"/>
      <c r="AY49" s="179"/>
      <c r="AZ49" s="177"/>
      <c r="BA49" s="177"/>
      <c r="BB49" s="5"/>
      <c r="BC49" s="5"/>
      <c r="BD49" s="5"/>
      <c r="BE49" s="5"/>
      <c r="BF49"/>
      <c r="BG49"/>
    </row>
    <row r="50" spans="1:59" ht="15.75" thickBot="1" x14ac:dyDescent="0.3">
      <c r="A50" s="227" t="s">
        <v>55</v>
      </c>
      <c r="B50" s="228"/>
      <c r="C50" s="229" t="s">
        <v>56</v>
      </c>
      <c r="D50" s="230">
        <v>1</v>
      </c>
      <c r="E50" s="231">
        <v>0</v>
      </c>
      <c r="F50" s="41">
        <f t="shared" ref="F50:M50" si="7">COUNTIFS(F51:F57,"X")</f>
        <v>0</v>
      </c>
      <c r="G50" s="25">
        <f t="shared" si="7"/>
        <v>0</v>
      </c>
      <c r="H50" s="25">
        <f t="shared" si="7"/>
        <v>0</v>
      </c>
      <c r="I50" s="42">
        <f t="shared" si="7"/>
        <v>0</v>
      </c>
      <c r="J50" s="41">
        <f t="shared" si="7"/>
        <v>0</v>
      </c>
      <c r="K50" s="25">
        <f t="shared" si="7"/>
        <v>0</v>
      </c>
      <c r="L50" s="25">
        <f t="shared" si="7"/>
        <v>0</v>
      </c>
      <c r="M50" s="42">
        <f t="shared" si="7"/>
        <v>0</v>
      </c>
      <c r="N50" s="41">
        <f>COUNTIFS(N51:N57,"X")</f>
        <v>0</v>
      </c>
      <c r="O50" s="25">
        <f>COUNTIFS(O51:O57,"X")</f>
        <v>0</v>
      </c>
      <c r="P50" s="25"/>
      <c r="Q50" s="42"/>
      <c r="R50" s="41">
        <f>COUNTIFS(R51:R57,"X")</f>
        <v>0</v>
      </c>
      <c r="S50" s="25">
        <f>COUNTIFS(S51:S57,"X")</f>
        <v>0</v>
      </c>
      <c r="T50" s="25">
        <f>COUNTIFS(T51:T57,"X")</f>
        <v>0</v>
      </c>
      <c r="U50" s="25">
        <f>COUNTIFS(U51:U57,"X")</f>
        <v>0</v>
      </c>
      <c r="V50" s="42">
        <f>COUNTIFS(V51:V57,"X")</f>
        <v>0</v>
      </c>
      <c r="W50" s="41">
        <f>COUNTIFS(W51:W53,"X")</f>
        <v>0</v>
      </c>
      <c r="X50" s="25">
        <f>COUNTIFS(X51:X53,"X")</f>
        <v>0</v>
      </c>
      <c r="Y50" s="185"/>
      <c r="Z50" s="36" t="str">
        <f ca="1">IF(AC50=100,"GEKWALIFICEERD",IF(AC50&gt;=50,"MINIMUM","ONVOLDOENDE"))</f>
        <v>ONVOLDOENDE</v>
      </c>
      <c r="AA50" s="26">
        <f>SUM(F50:I50)</f>
        <v>0</v>
      </c>
      <c r="AB50" s="27">
        <f ca="1">HLOOKUP($D50,INDIRECT($C50),7)</f>
        <v>2</v>
      </c>
      <c r="AC50" s="27">
        <f ca="1">AF50+AJ50+AN50+AQ50+AT50</f>
        <v>0</v>
      </c>
      <c r="AD50" s="27">
        <f ca="1">HLOOKUP($D50,INDIRECT($C50),2)</f>
        <v>2</v>
      </c>
      <c r="AE50" s="28">
        <f ca="1">IF(AD50-AA50&gt;0,AD50-AA50,0)</f>
        <v>2</v>
      </c>
      <c r="AF50" s="267">
        <f ca="1">IF(AA50&gt;=AD50,20,IF(AA50&gt;=AB50,10,0))</f>
        <v>0</v>
      </c>
      <c r="AG50" s="28">
        <f ca="1">IF((HLOOKUP($D50,INDIRECT($C50),3)-G50)&gt;0,HLOOKUP($D50,INDIRECT($C50),3)-G50,0)</f>
        <v>1</v>
      </c>
      <c r="AH50" s="26">
        <f ca="1">HLOOKUP($D50,INDIRECT($C50),8)</f>
        <v>1</v>
      </c>
      <c r="AI50" s="26">
        <f ca="1">HLOOKUP($D50,INDIRECT($C50),3)</f>
        <v>1</v>
      </c>
      <c r="AJ50" s="267">
        <f ca="1">IF(G50+H50&gt;=AI50,20,IF(G50+H50&gt;=AH50,10,0))</f>
        <v>0</v>
      </c>
      <c r="AK50" s="28">
        <f ca="1">IF((HLOOKUP($D50,INDIRECT($C50),6)-$J50)&lt;0,0,HLOOKUP($D50,INDIRECT($C50),6)-$J50)</f>
        <v>1</v>
      </c>
      <c r="AL50" s="26">
        <v>1</v>
      </c>
      <c r="AM50" s="26">
        <v>1</v>
      </c>
      <c r="AN50" s="267">
        <f>IF(SUM(J50:L50)&gt;=AM50,20,IF(SUM(J50:L50)&gt;=AL50,10,0))</f>
        <v>0</v>
      </c>
      <c r="AO50" s="28"/>
      <c r="AP50" s="28">
        <f ca="1">HLOOKUP($D50,INDIRECT($C50),4)-(N50+O50)</f>
        <v>1</v>
      </c>
      <c r="AQ50" s="267">
        <f>IF(N50+O50&gt;0,20,0)</f>
        <v>0</v>
      </c>
      <c r="AR50" s="28"/>
      <c r="AS50" s="28">
        <f ca="1">HLOOKUP(D50,INDIRECT($C50),5)-(R50+S50)</f>
        <v>1</v>
      </c>
      <c r="AT50" s="267">
        <f>IF(R50&gt;0,20,0)</f>
        <v>0</v>
      </c>
      <c r="AU50" s="28"/>
      <c r="AV50" s="151">
        <f>IF(E50&gt;0,(E50*2)-X50,0)</f>
        <v>0</v>
      </c>
      <c r="AW50" s="27">
        <f>VLOOKUP(C50,Speltak_Grootte,2,0)</f>
        <v>20</v>
      </c>
      <c r="AX50" s="29" t="str">
        <f>IF(D50&gt;=AW50,"Ja","Nee")</f>
        <v>Nee</v>
      </c>
      <c r="AY50" s="30" t="str">
        <f>IF(AX50="Ja",D50-AW50,"")</f>
        <v/>
      </c>
      <c r="AZ50" s="31" t="str">
        <f ca="1">IF(AA50-AD50&gt;0,"Ja","Nee")</f>
        <v>Nee</v>
      </c>
      <c r="BA50" s="32" t="str">
        <f ca="1">IF(AZ50="Ja",AA50-AD50,"")</f>
        <v/>
      </c>
      <c r="BB50" s="5"/>
      <c r="BC50" s="5"/>
      <c r="BD50" s="5"/>
      <c r="BE50" s="5"/>
      <c r="BF50"/>
      <c r="BG50"/>
    </row>
    <row r="51" spans="1:59" x14ac:dyDescent="0.25">
      <c r="A51" s="157">
        <v>1</v>
      </c>
      <c r="B51" s="232"/>
      <c r="C51" s="233"/>
      <c r="D51" s="246"/>
      <c r="E51" s="247"/>
      <c r="F51" s="115"/>
      <c r="G51" s="116"/>
      <c r="H51" s="116"/>
      <c r="I51" s="117"/>
      <c r="J51" s="115"/>
      <c r="K51" s="116"/>
      <c r="L51" s="116"/>
      <c r="M51" s="117"/>
      <c r="N51" s="115"/>
      <c r="O51" s="116"/>
      <c r="P51" s="116"/>
      <c r="Q51" s="117"/>
      <c r="R51" s="118"/>
      <c r="S51" s="116"/>
      <c r="T51" s="116"/>
      <c r="U51" s="116"/>
      <c r="V51" s="117"/>
      <c r="W51" s="144"/>
      <c r="X51" s="145"/>
      <c r="Y51" s="186"/>
      <c r="Z51" s="172"/>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2"/>
      <c r="AY51" s="173"/>
      <c r="AZ51" s="171"/>
      <c r="BA51" s="171"/>
      <c r="BB51" s="8"/>
      <c r="BC51" s="8"/>
      <c r="BD51" s="8"/>
      <c r="BE51" s="8"/>
      <c r="BF51" s="2"/>
      <c r="BG51" s="2"/>
    </row>
    <row r="52" spans="1:59" x14ac:dyDescent="0.25">
      <c r="A52" s="158">
        <v>2</v>
      </c>
      <c r="B52" s="234"/>
      <c r="C52" s="235"/>
      <c r="D52" s="248"/>
      <c r="E52" s="249"/>
      <c r="F52" s="119"/>
      <c r="G52" s="120"/>
      <c r="H52" s="120"/>
      <c r="I52" s="121"/>
      <c r="J52" s="119"/>
      <c r="K52" s="120"/>
      <c r="L52" s="120"/>
      <c r="M52" s="121"/>
      <c r="N52" s="119"/>
      <c r="O52" s="120"/>
      <c r="P52" s="120"/>
      <c r="Q52" s="121"/>
      <c r="R52" s="122"/>
      <c r="S52" s="120"/>
      <c r="T52" s="120"/>
      <c r="U52" s="120"/>
      <c r="V52" s="121"/>
      <c r="W52" s="146"/>
      <c r="X52" s="147"/>
      <c r="Y52" s="187"/>
      <c r="Z52" s="175"/>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5"/>
      <c r="AY52" s="176"/>
      <c r="AZ52" s="174"/>
      <c r="BA52" s="174"/>
      <c r="BB52" s="8"/>
      <c r="BC52" s="8"/>
      <c r="BD52" s="8"/>
      <c r="BE52" s="8"/>
      <c r="BF52" s="2"/>
      <c r="BG52" s="2"/>
    </row>
    <row r="53" spans="1:59" x14ac:dyDescent="0.25">
      <c r="A53" s="158">
        <v>3</v>
      </c>
      <c r="B53" s="234"/>
      <c r="C53" s="236"/>
      <c r="D53" s="248"/>
      <c r="E53" s="249"/>
      <c r="F53" s="119"/>
      <c r="G53" s="120"/>
      <c r="H53" s="120"/>
      <c r="I53" s="121"/>
      <c r="J53" s="119"/>
      <c r="K53" s="120"/>
      <c r="L53" s="120"/>
      <c r="M53" s="121"/>
      <c r="N53" s="119"/>
      <c r="O53" s="120"/>
      <c r="P53" s="120"/>
      <c r="Q53" s="121"/>
      <c r="R53" s="122"/>
      <c r="S53" s="120"/>
      <c r="T53" s="120"/>
      <c r="U53" s="120"/>
      <c r="V53" s="121"/>
      <c r="W53" s="146"/>
      <c r="X53" s="147"/>
      <c r="Y53" s="187"/>
      <c r="Z53" s="175"/>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5"/>
      <c r="AY53" s="176"/>
      <c r="AZ53" s="174"/>
      <c r="BA53" s="174"/>
      <c r="BB53" s="8"/>
      <c r="BC53" s="8"/>
      <c r="BD53" s="8"/>
      <c r="BE53" s="8"/>
      <c r="BF53" s="2"/>
      <c r="BG53" s="2"/>
    </row>
    <row r="54" spans="1:59" x14ac:dyDescent="0.25">
      <c r="A54" s="158">
        <v>4</v>
      </c>
      <c r="B54" s="234"/>
      <c r="C54" s="236"/>
      <c r="D54" s="248"/>
      <c r="E54" s="249"/>
      <c r="F54" s="119"/>
      <c r="G54" s="120"/>
      <c r="H54" s="120"/>
      <c r="I54" s="121"/>
      <c r="J54" s="119"/>
      <c r="K54" s="120"/>
      <c r="L54" s="120"/>
      <c r="M54" s="121"/>
      <c r="N54" s="119"/>
      <c r="O54" s="120"/>
      <c r="P54" s="120"/>
      <c r="Q54" s="121"/>
      <c r="R54" s="122"/>
      <c r="S54" s="120"/>
      <c r="T54" s="120"/>
      <c r="U54" s="120"/>
      <c r="V54" s="121"/>
      <c r="W54" s="146"/>
      <c r="X54" s="147"/>
      <c r="Y54" s="187"/>
      <c r="Z54" s="175"/>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5"/>
      <c r="AY54" s="176"/>
      <c r="AZ54" s="174"/>
      <c r="BA54" s="174"/>
      <c r="BB54" s="8"/>
      <c r="BC54" s="8"/>
      <c r="BD54" s="8"/>
      <c r="BE54" s="8"/>
      <c r="BF54" s="2"/>
      <c r="BG54" s="2"/>
    </row>
    <row r="55" spans="1:59" x14ac:dyDescent="0.25">
      <c r="A55" s="158">
        <v>5</v>
      </c>
      <c r="B55" s="234"/>
      <c r="C55" s="236"/>
      <c r="D55" s="248"/>
      <c r="E55" s="249"/>
      <c r="F55" s="119"/>
      <c r="G55" s="120"/>
      <c r="H55" s="120"/>
      <c r="I55" s="121"/>
      <c r="J55" s="119"/>
      <c r="K55" s="120"/>
      <c r="L55" s="120"/>
      <c r="M55" s="121"/>
      <c r="N55" s="119"/>
      <c r="O55" s="120"/>
      <c r="P55" s="120"/>
      <c r="Q55" s="121"/>
      <c r="R55" s="122"/>
      <c r="S55" s="120"/>
      <c r="T55" s="120"/>
      <c r="U55" s="120"/>
      <c r="V55" s="121"/>
      <c r="W55" s="146"/>
      <c r="X55" s="147"/>
      <c r="Y55" s="187"/>
      <c r="Z55" s="175"/>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5"/>
      <c r="AY55" s="176"/>
      <c r="AZ55" s="174"/>
      <c r="BA55" s="174"/>
      <c r="BB55" s="8"/>
      <c r="BC55" s="8"/>
      <c r="BD55" s="8"/>
      <c r="BE55" s="8"/>
      <c r="BF55" s="2"/>
      <c r="BG55" s="2"/>
    </row>
    <row r="56" spans="1:59" x14ac:dyDescent="0.25">
      <c r="A56" s="159">
        <v>6</v>
      </c>
      <c r="B56" s="237"/>
      <c r="C56" s="238"/>
      <c r="D56" s="250"/>
      <c r="E56" s="251"/>
      <c r="F56" s="123"/>
      <c r="G56" s="124"/>
      <c r="H56" s="124"/>
      <c r="I56" s="125"/>
      <c r="J56" s="123"/>
      <c r="K56" s="124"/>
      <c r="L56" s="124"/>
      <c r="M56" s="125"/>
      <c r="N56" s="123"/>
      <c r="O56" s="124"/>
      <c r="P56" s="124"/>
      <c r="Q56" s="125"/>
      <c r="R56" s="126"/>
      <c r="S56" s="124"/>
      <c r="T56" s="124"/>
      <c r="U56" s="124"/>
      <c r="V56" s="125"/>
      <c r="W56" s="148"/>
      <c r="X56" s="149"/>
      <c r="Y56" s="188"/>
      <c r="Z56" s="175"/>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5"/>
      <c r="AY56" s="176"/>
      <c r="AZ56" s="174"/>
      <c r="BA56" s="174"/>
      <c r="BB56" s="8"/>
      <c r="BC56" s="8"/>
      <c r="BD56" s="8"/>
      <c r="BE56" s="8"/>
      <c r="BF56" s="2"/>
      <c r="BG56" s="2"/>
    </row>
    <row r="57" spans="1:59" ht="15.75" thickBot="1" x14ac:dyDescent="0.3">
      <c r="A57" s="160">
        <v>7</v>
      </c>
      <c r="B57" s="237"/>
      <c r="C57" s="238"/>
      <c r="D57" s="250"/>
      <c r="E57" s="251"/>
      <c r="F57" s="123"/>
      <c r="G57" s="124"/>
      <c r="H57" s="124"/>
      <c r="I57" s="125"/>
      <c r="J57" s="123"/>
      <c r="K57" s="124"/>
      <c r="L57" s="124"/>
      <c r="M57" s="125"/>
      <c r="N57" s="138"/>
      <c r="O57" s="139"/>
      <c r="P57" s="139"/>
      <c r="Q57" s="140"/>
      <c r="R57" s="126"/>
      <c r="S57" s="124"/>
      <c r="T57" s="124"/>
      <c r="U57" s="124"/>
      <c r="V57" s="125"/>
      <c r="W57" s="148"/>
      <c r="X57" s="149"/>
      <c r="Y57" s="188"/>
      <c r="Z57" s="178"/>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8"/>
      <c r="AY57" s="179"/>
      <c r="AZ57" s="177"/>
      <c r="BA57" s="177"/>
      <c r="BB57" s="8"/>
      <c r="BC57" s="8"/>
      <c r="BD57" s="8"/>
      <c r="BE57" s="8"/>
      <c r="BF57" s="2"/>
      <c r="BG57" s="2"/>
    </row>
    <row r="58" spans="1:59" ht="15.75" thickBot="1" x14ac:dyDescent="0.3">
      <c r="A58" s="227" t="s">
        <v>55</v>
      </c>
      <c r="B58" s="228"/>
      <c r="C58" s="229" t="s">
        <v>56</v>
      </c>
      <c r="D58" s="230">
        <v>1</v>
      </c>
      <c r="E58" s="231">
        <v>0</v>
      </c>
      <c r="F58" s="41">
        <f t="shared" ref="F58:M58" si="8">COUNTIFS(F59:F65,"X")</f>
        <v>0</v>
      </c>
      <c r="G58" s="25">
        <f t="shared" si="8"/>
        <v>0</v>
      </c>
      <c r="H58" s="25">
        <f t="shared" si="8"/>
        <v>0</v>
      </c>
      <c r="I58" s="42">
        <f t="shared" si="8"/>
        <v>0</v>
      </c>
      <c r="J58" s="41">
        <f t="shared" si="8"/>
        <v>0</v>
      </c>
      <c r="K58" s="25">
        <f t="shared" si="8"/>
        <v>0</v>
      </c>
      <c r="L58" s="25">
        <f t="shared" si="8"/>
        <v>0</v>
      </c>
      <c r="M58" s="42">
        <f t="shared" si="8"/>
        <v>0</v>
      </c>
      <c r="N58" s="41">
        <f>COUNTIFS(N59:N65,"X")</f>
        <v>0</v>
      </c>
      <c r="O58" s="25">
        <f>COUNTIFS(O59:O65,"X")</f>
        <v>0</v>
      </c>
      <c r="P58" s="25"/>
      <c r="Q58" s="42"/>
      <c r="R58" s="41">
        <f>COUNTIFS(R59:R65,"X")</f>
        <v>0</v>
      </c>
      <c r="S58" s="25">
        <f>COUNTIFS(S59:S65,"X")</f>
        <v>0</v>
      </c>
      <c r="T58" s="25">
        <f>COUNTIFS(T59:T65,"X")</f>
        <v>0</v>
      </c>
      <c r="U58" s="25">
        <f>COUNTIFS(U59:U65,"X")</f>
        <v>0</v>
      </c>
      <c r="V58" s="42">
        <f>COUNTIFS(V59:V65,"X")</f>
        <v>0</v>
      </c>
      <c r="W58" s="41">
        <f>COUNTIFS(W59:W61,"X")</f>
        <v>0</v>
      </c>
      <c r="X58" s="25">
        <f>COUNTIFS(X59:X61,"X")</f>
        <v>0</v>
      </c>
      <c r="Y58" s="185"/>
      <c r="Z58" s="36" t="str">
        <f ca="1">IF(AC58=100,"GEKWALIFICEERD",IF(AC58&gt;=50,"MINIMUM","ONVOLDOENDE"))</f>
        <v>ONVOLDOENDE</v>
      </c>
      <c r="AA58" s="26">
        <f>SUM(F58:I58)</f>
        <v>0</v>
      </c>
      <c r="AB58" s="27">
        <f ca="1">HLOOKUP($D58,INDIRECT($C58),7)</f>
        <v>2</v>
      </c>
      <c r="AC58" s="27">
        <f ca="1">AF58+AJ58+AN58+AQ58+AT58</f>
        <v>0</v>
      </c>
      <c r="AD58" s="27">
        <f ca="1">HLOOKUP($D58,INDIRECT($C58),2)</f>
        <v>2</v>
      </c>
      <c r="AE58" s="28">
        <f ca="1">IF(AD58-AA58&gt;0,AD58-AA58,0)</f>
        <v>2</v>
      </c>
      <c r="AF58" s="267">
        <f ca="1">IF(AA58&gt;=AD58,20,IF(AA58&gt;=AB58,10,0))</f>
        <v>0</v>
      </c>
      <c r="AG58" s="28">
        <f ca="1">IF((HLOOKUP($D58,INDIRECT($C58),3)-G58)&gt;0,HLOOKUP($D58,INDIRECT($C58),3)-G58,0)</f>
        <v>1</v>
      </c>
      <c r="AH58" s="26">
        <f ca="1">HLOOKUP($D58,INDIRECT($C58),8)</f>
        <v>1</v>
      </c>
      <c r="AI58" s="26">
        <f ca="1">HLOOKUP($D58,INDIRECT($C58),3)</f>
        <v>1</v>
      </c>
      <c r="AJ58" s="267">
        <f ca="1">IF(G58+H58&gt;=AI58,20,IF(G58+H58&gt;=AH58,10,0))</f>
        <v>0</v>
      </c>
      <c r="AK58" s="28">
        <f ca="1">IF((HLOOKUP($D58,INDIRECT($C58),6)-$J58)&lt;0,0,HLOOKUP($D58,INDIRECT($C58),6)-$J58)</f>
        <v>1</v>
      </c>
      <c r="AL58" s="26">
        <v>1</v>
      </c>
      <c r="AM58" s="26">
        <v>1</v>
      </c>
      <c r="AN58" s="267">
        <f>IF(SUM(J58:L58)&gt;=AM58,20,IF(SUM(J58:L58)&gt;=AL58,10,0))</f>
        <v>0</v>
      </c>
      <c r="AO58" s="28"/>
      <c r="AP58" s="28">
        <f ca="1">HLOOKUP($D58,INDIRECT($C58),4)-(N58+O58)</f>
        <v>1</v>
      </c>
      <c r="AQ58" s="267">
        <f>IF(N58+O58&gt;0,20,0)</f>
        <v>0</v>
      </c>
      <c r="AR58" s="28"/>
      <c r="AS58" s="28">
        <f ca="1">HLOOKUP(D58,INDIRECT($C58),5)-(R58+S58)</f>
        <v>1</v>
      </c>
      <c r="AT58" s="267">
        <f>IF(R58&gt;0,20,0)</f>
        <v>0</v>
      </c>
      <c r="AU58" s="28"/>
      <c r="AV58" s="151">
        <f>IF(E58&gt;0,(E58*2)-X58,0)</f>
        <v>0</v>
      </c>
      <c r="AW58" s="27">
        <f>VLOOKUP(C58,Speltak_Grootte,2,0)</f>
        <v>20</v>
      </c>
      <c r="AX58" s="29" t="str">
        <f>IF(D58&gt;=AW58,"Ja","Nee")</f>
        <v>Nee</v>
      </c>
      <c r="AY58" s="30" t="str">
        <f>IF(AX58="Ja",D58-AW58,"")</f>
        <v/>
      </c>
      <c r="AZ58" s="31" t="str">
        <f ca="1">IF(AA58-AD58&gt;0,"Ja","Nee")</f>
        <v>Nee</v>
      </c>
      <c r="BA58" s="32" t="str">
        <f ca="1">IF(AZ58="Ja",AA58-AD58,"")</f>
        <v/>
      </c>
      <c r="BB58" s="8"/>
      <c r="BC58" s="8"/>
      <c r="BD58" s="8"/>
      <c r="BE58" s="8"/>
      <c r="BF58" s="2"/>
      <c r="BG58" s="2"/>
    </row>
    <row r="59" spans="1:59" x14ac:dyDescent="0.25">
      <c r="A59" s="157">
        <v>1</v>
      </c>
      <c r="B59" s="232"/>
      <c r="C59" s="233"/>
      <c r="D59" s="246"/>
      <c r="E59" s="247"/>
      <c r="F59" s="115"/>
      <c r="G59" s="116"/>
      <c r="H59" s="116"/>
      <c r="I59" s="117"/>
      <c r="J59" s="115"/>
      <c r="K59" s="116"/>
      <c r="L59" s="116"/>
      <c r="M59" s="117"/>
      <c r="N59" s="115"/>
      <c r="O59" s="116"/>
      <c r="P59" s="116"/>
      <c r="Q59" s="117"/>
      <c r="R59" s="118"/>
      <c r="S59" s="116"/>
      <c r="T59" s="116"/>
      <c r="U59" s="116"/>
      <c r="V59" s="117"/>
      <c r="W59" s="144"/>
      <c r="X59" s="145"/>
      <c r="Y59" s="186"/>
      <c r="Z59" s="172"/>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2"/>
      <c r="AY59" s="173"/>
      <c r="AZ59" s="171"/>
      <c r="BA59" s="171"/>
      <c r="BB59" s="8"/>
      <c r="BC59" s="8"/>
      <c r="BD59" s="8"/>
      <c r="BE59" s="8"/>
      <c r="BF59" s="2"/>
      <c r="BG59" s="2"/>
    </row>
    <row r="60" spans="1:59" x14ac:dyDescent="0.25">
      <c r="A60" s="158">
        <v>2</v>
      </c>
      <c r="B60" s="234"/>
      <c r="C60" s="235"/>
      <c r="D60" s="248"/>
      <c r="E60" s="249"/>
      <c r="F60" s="119"/>
      <c r="G60" s="120"/>
      <c r="H60" s="120"/>
      <c r="I60" s="121"/>
      <c r="J60" s="119"/>
      <c r="K60" s="120"/>
      <c r="L60" s="120"/>
      <c r="M60" s="121"/>
      <c r="N60" s="119"/>
      <c r="O60" s="120"/>
      <c r="P60" s="120"/>
      <c r="Q60" s="121"/>
      <c r="R60" s="122"/>
      <c r="S60" s="120"/>
      <c r="T60" s="120"/>
      <c r="U60" s="120"/>
      <c r="V60" s="121"/>
      <c r="W60" s="146"/>
      <c r="X60" s="147"/>
      <c r="Y60" s="187"/>
      <c r="Z60" s="175"/>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5"/>
      <c r="AY60" s="176"/>
      <c r="AZ60" s="174"/>
      <c r="BA60" s="174"/>
      <c r="BB60" s="8"/>
      <c r="BC60" s="8"/>
      <c r="BD60" s="8"/>
      <c r="BE60" s="8"/>
      <c r="BF60" s="2"/>
      <c r="BG60" s="2"/>
    </row>
    <row r="61" spans="1:59" x14ac:dyDescent="0.25">
      <c r="A61" s="158">
        <v>3</v>
      </c>
      <c r="B61" s="234"/>
      <c r="C61" s="236"/>
      <c r="D61" s="248"/>
      <c r="E61" s="249"/>
      <c r="F61" s="119"/>
      <c r="G61" s="120"/>
      <c r="H61" s="120"/>
      <c r="I61" s="121"/>
      <c r="J61" s="119"/>
      <c r="K61" s="120"/>
      <c r="L61" s="120"/>
      <c r="M61" s="121"/>
      <c r="N61" s="119"/>
      <c r="O61" s="120"/>
      <c r="P61" s="120"/>
      <c r="Q61" s="121"/>
      <c r="R61" s="122"/>
      <c r="S61" s="120"/>
      <c r="T61" s="120"/>
      <c r="U61" s="120"/>
      <c r="V61" s="121"/>
      <c r="W61" s="146"/>
      <c r="X61" s="147"/>
      <c r="Y61" s="187"/>
      <c r="Z61" s="175"/>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5"/>
      <c r="AY61" s="176"/>
      <c r="AZ61" s="174"/>
      <c r="BA61" s="174"/>
      <c r="BB61" s="8"/>
      <c r="BC61" s="8"/>
      <c r="BD61" s="8"/>
      <c r="BE61" s="8"/>
      <c r="BF61" s="2"/>
      <c r="BG61" s="2"/>
    </row>
    <row r="62" spans="1:59" x14ac:dyDescent="0.25">
      <c r="A62" s="158">
        <v>4</v>
      </c>
      <c r="B62" s="234"/>
      <c r="C62" s="236"/>
      <c r="D62" s="248"/>
      <c r="E62" s="249"/>
      <c r="F62" s="119"/>
      <c r="G62" s="120"/>
      <c r="H62" s="120"/>
      <c r="I62" s="121"/>
      <c r="J62" s="119"/>
      <c r="K62" s="120"/>
      <c r="L62" s="120"/>
      <c r="M62" s="121"/>
      <c r="N62" s="119"/>
      <c r="O62" s="120"/>
      <c r="P62" s="120"/>
      <c r="Q62" s="121"/>
      <c r="R62" s="122"/>
      <c r="S62" s="120"/>
      <c r="T62" s="120"/>
      <c r="U62" s="120"/>
      <c r="V62" s="121"/>
      <c r="W62" s="146"/>
      <c r="X62" s="147"/>
      <c r="Y62" s="187"/>
      <c r="Z62" s="175"/>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5"/>
      <c r="AY62" s="176"/>
      <c r="AZ62" s="174"/>
      <c r="BA62" s="174"/>
      <c r="BB62" s="8"/>
      <c r="BC62" s="8"/>
      <c r="BD62" s="8"/>
      <c r="BE62" s="8"/>
      <c r="BF62" s="2"/>
      <c r="BG62" s="2"/>
    </row>
    <row r="63" spans="1:59" x14ac:dyDescent="0.25">
      <c r="A63" s="158">
        <v>5</v>
      </c>
      <c r="B63" s="234"/>
      <c r="C63" s="236"/>
      <c r="D63" s="248"/>
      <c r="E63" s="249"/>
      <c r="F63" s="119"/>
      <c r="G63" s="120"/>
      <c r="H63" s="120"/>
      <c r="I63" s="121"/>
      <c r="J63" s="119"/>
      <c r="K63" s="120"/>
      <c r="L63" s="120"/>
      <c r="M63" s="121"/>
      <c r="N63" s="119"/>
      <c r="O63" s="120"/>
      <c r="P63" s="120"/>
      <c r="Q63" s="121"/>
      <c r="R63" s="122"/>
      <c r="S63" s="120"/>
      <c r="T63" s="120"/>
      <c r="U63" s="120"/>
      <c r="V63" s="121"/>
      <c r="W63" s="146"/>
      <c r="X63" s="147"/>
      <c r="Y63" s="187"/>
      <c r="Z63" s="175"/>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5"/>
      <c r="AY63" s="176"/>
      <c r="AZ63" s="174"/>
      <c r="BA63" s="174"/>
      <c r="BB63" s="8"/>
      <c r="BC63" s="8"/>
      <c r="BD63" s="8"/>
      <c r="BE63" s="8"/>
      <c r="BF63" s="2"/>
      <c r="BG63" s="2"/>
    </row>
    <row r="64" spans="1:59" x14ac:dyDescent="0.25">
      <c r="A64" s="159">
        <v>6</v>
      </c>
      <c r="B64" s="237"/>
      <c r="C64" s="238"/>
      <c r="D64" s="250"/>
      <c r="E64" s="251"/>
      <c r="F64" s="123"/>
      <c r="G64" s="124"/>
      <c r="H64" s="124"/>
      <c r="I64" s="125"/>
      <c r="J64" s="123"/>
      <c r="K64" s="124"/>
      <c r="L64" s="124"/>
      <c r="M64" s="125"/>
      <c r="N64" s="123"/>
      <c r="O64" s="124"/>
      <c r="P64" s="124"/>
      <c r="Q64" s="125"/>
      <c r="R64" s="126"/>
      <c r="S64" s="124"/>
      <c r="T64" s="124"/>
      <c r="U64" s="124"/>
      <c r="V64" s="125"/>
      <c r="W64" s="148"/>
      <c r="X64" s="149"/>
      <c r="Y64" s="188"/>
      <c r="Z64" s="175"/>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5"/>
      <c r="AY64" s="176"/>
      <c r="AZ64" s="174"/>
      <c r="BA64" s="174"/>
      <c r="BB64" s="8"/>
      <c r="BC64" s="8"/>
      <c r="BD64" s="8"/>
      <c r="BE64" s="8"/>
      <c r="BF64" s="2"/>
      <c r="BG64" s="2"/>
    </row>
    <row r="65" spans="1:59" ht="15.75" thickBot="1" x14ac:dyDescent="0.3">
      <c r="A65" s="160">
        <v>7</v>
      </c>
      <c r="B65" s="237"/>
      <c r="C65" s="238"/>
      <c r="D65" s="250"/>
      <c r="E65" s="251"/>
      <c r="F65" s="123"/>
      <c r="G65" s="124"/>
      <c r="H65" s="124"/>
      <c r="I65" s="125"/>
      <c r="J65" s="123"/>
      <c r="K65" s="124"/>
      <c r="L65" s="124"/>
      <c r="M65" s="125"/>
      <c r="N65" s="138"/>
      <c r="O65" s="139"/>
      <c r="P65" s="139"/>
      <c r="Q65" s="140"/>
      <c r="R65" s="126"/>
      <c r="S65" s="124"/>
      <c r="T65" s="124"/>
      <c r="U65" s="124"/>
      <c r="V65" s="125"/>
      <c r="W65" s="148"/>
      <c r="X65" s="149"/>
      <c r="Y65" s="188"/>
      <c r="Z65" s="178"/>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8"/>
      <c r="AY65" s="179"/>
      <c r="AZ65" s="177"/>
      <c r="BA65" s="177"/>
      <c r="BB65" s="8"/>
      <c r="BC65" s="8"/>
      <c r="BD65" s="8"/>
      <c r="BE65" s="8"/>
      <c r="BF65" s="2"/>
      <c r="BG65" s="2"/>
    </row>
    <row r="66" spans="1:59" ht="15.75" thickBot="1" x14ac:dyDescent="0.3">
      <c r="A66" s="227" t="s">
        <v>55</v>
      </c>
      <c r="B66" s="228"/>
      <c r="C66" s="229" t="s">
        <v>56</v>
      </c>
      <c r="D66" s="230">
        <v>1</v>
      </c>
      <c r="E66" s="231">
        <v>0</v>
      </c>
      <c r="F66" s="41">
        <f t="shared" ref="F66:M66" si="9">COUNTIFS(F67:F73,"X")</f>
        <v>0</v>
      </c>
      <c r="G66" s="25">
        <f t="shared" si="9"/>
        <v>0</v>
      </c>
      <c r="H66" s="25">
        <f t="shared" si="9"/>
        <v>0</v>
      </c>
      <c r="I66" s="42">
        <f t="shared" si="9"/>
        <v>0</v>
      </c>
      <c r="J66" s="41">
        <f t="shared" si="9"/>
        <v>0</v>
      </c>
      <c r="K66" s="25">
        <f t="shared" si="9"/>
        <v>0</v>
      </c>
      <c r="L66" s="25">
        <f t="shared" si="9"/>
        <v>0</v>
      </c>
      <c r="M66" s="42">
        <f t="shared" si="9"/>
        <v>0</v>
      </c>
      <c r="N66" s="41">
        <f>COUNTIFS(N67:N73,"X")</f>
        <v>0</v>
      </c>
      <c r="O66" s="25">
        <f>COUNTIFS(O67:O73,"X")</f>
        <v>0</v>
      </c>
      <c r="P66" s="25"/>
      <c r="Q66" s="42"/>
      <c r="R66" s="41">
        <f>COUNTIFS(R67:R73,"X")</f>
        <v>0</v>
      </c>
      <c r="S66" s="25">
        <f>COUNTIFS(S67:S73,"X")</f>
        <v>0</v>
      </c>
      <c r="T66" s="25">
        <f>COUNTIFS(T67:T73,"X")</f>
        <v>0</v>
      </c>
      <c r="U66" s="25">
        <f>COUNTIFS(U67:U73,"X")</f>
        <v>0</v>
      </c>
      <c r="V66" s="42">
        <f>COUNTIFS(V67:V73,"X")</f>
        <v>0</v>
      </c>
      <c r="W66" s="41">
        <f>COUNTIFS(W67:W69,"X")</f>
        <v>0</v>
      </c>
      <c r="X66" s="25">
        <f>COUNTIFS(X67:X69,"X")</f>
        <v>0</v>
      </c>
      <c r="Y66" s="185"/>
      <c r="Z66" s="36" t="str">
        <f ca="1">IF(AC66=100,"GEKWALIFICEERD",IF(AC66&gt;=50,"MINIMUM","ONVOLDOENDE"))</f>
        <v>ONVOLDOENDE</v>
      </c>
      <c r="AA66" s="26">
        <f>SUM(F66:I66)</f>
        <v>0</v>
      </c>
      <c r="AB66" s="27">
        <f ca="1">HLOOKUP($D66,INDIRECT($C66),7)</f>
        <v>2</v>
      </c>
      <c r="AC66" s="27">
        <f ca="1">AF66+AJ66+AN66+AQ66+AT66</f>
        <v>0</v>
      </c>
      <c r="AD66" s="27">
        <f ca="1">HLOOKUP($D66,INDIRECT($C66),2)</f>
        <v>2</v>
      </c>
      <c r="AE66" s="28">
        <f ca="1">IF(AD66-AA66&gt;0,AD66-AA66,0)</f>
        <v>2</v>
      </c>
      <c r="AF66" s="267">
        <f ca="1">IF(AA66&gt;=AD66,20,IF(AA66&gt;=AB66,10,0))</f>
        <v>0</v>
      </c>
      <c r="AG66" s="28">
        <f ca="1">IF((HLOOKUP($D66,INDIRECT($C66),3)-G66)&gt;0,HLOOKUP($D66,INDIRECT($C66),3)-G66,0)</f>
        <v>1</v>
      </c>
      <c r="AH66" s="26">
        <f ca="1">HLOOKUP($D66,INDIRECT($C66),8)</f>
        <v>1</v>
      </c>
      <c r="AI66" s="26">
        <f ca="1">HLOOKUP($D66,INDIRECT($C66),3)</f>
        <v>1</v>
      </c>
      <c r="AJ66" s="267">
        <f ca="1">IF(G66+H66&gt;=AI66,20,IF(G66+H66&gt;=AH66,10,0))</f>
        <v>0</v>
      </c>
      <c r="AK66" s="28">
        <f ca="1">IF((HLOOKUP($D66,INDIRECT($C66),6)-$J66)&lt;0,0,HLOOKUP($D66,INDIRECT($C66),6)-$J66)</f>
        <v>1</v>
      </c>
      <c r="AL66" s="26">
        <v>1</v>
      </c>
      <c r="AM66" s="26">
        <v>1</v>
      </c>
      <c r="AN66" s="267">
        <f>IF(SUM(J66:L66)&gt;=AM66,20,IF(SUM(J66:L66)&gt;=AL66,10,0))</f>
        <v>0</v>
      </c>
      <c r="AO66" s="28"/>
      <c r="AP66" s="28">
        <f ca="1">HLOOKUP($D66,INDIRECT($C66),4)-(N66+O66)</f>
        <v>1</v>
      </c>
      <c r="AQ66" s="267">
        <f>IF(N66+O66&gt;0,20,0)</f>
        <v>0</v>
      </c>
      <c r="AR66" s="28"/>
      <c r="AS66" s="28">
        <f ca="1">HLOOKUP(D66,INDIRECT($C66),5)-(R66+S66)</f>
        <v>1</v>
      </c>
      <c r="AT66" s="267">
        <f>IF(R66&gt;0,20,0)</f>
        <v>0</v>
      </c>
      <c r="AU66" s="28"/>
      <c r="AV66" s="151">
        <f>IF(E66&gt;0,(E66*2)-X66,0)</f>
        <v>0</v>
      </c>
      <c r="AW66" s="27">
        <f>VLOOKUP(C66,Speltak_Grootte,2,0)</f>
        <v>20</v>
      </c>
      <c r="AX66" s="29" t="str">
        <f>IF(D66&gt;=AW66,"Ja","Nee")</f>
        <v>Nee</v>
      </c>
      <c r="AY66" s="30" t="str">
        <f>IF(AX66="Ja",D66-AW66,"")</f>
        <v/>
      </c>
      <c r="AZ66" s="31" t="str">
        <f ca="1">IF(AA66-AD66&gt;0,"Ja","Nee")</f>
        <v>Nee</v>
      </c>
      <c r="BA66" s="32" t="str">
        <f ca="1">IF(AZ66="Ja",AA66-AD66,"")</f>
        <v/>
      </c>
      <c r="BB66" s="9"/>
      <c r="BC66" s="9"/>
      <c r="BD66" s="9"/>
      <c r="BE66" s="9"/>
      <c r="BF66" s="9"/>
      <c r="BG66" s="9"/>
    </row>
    <row r="67" spans="1:59" x14ac:dyDescent="0.25">
      <c r="A67" s="157">
        <v>1</v>
      </c>
      <c r="B67" s="232"/>
      <c r="C67" s="233"/>
      <c r="D67" s="246"/>
      <c r="E67" s="247"/>
      <c r="F67" s="115"/>
      <c r="G67" s="116"/>
      <c r="H67" s="116"/>
      <c r="I67" s="117"/>
      <c r="J67" s="115"/>
      <c r="K67" s="116"/>
      <c r="L67" s="116"/>
      <c r="M67" s="117"/>
      <c r="N67" s="115"/>
      <c r="O67" s="116"/>
      <c r="P67" s="116"/>
      <c r="Q67" s="117"/>
      <c r="R67" s="118"/>
      <c r="S67" s="116"/>
      <c r="T67" s="116"/>
      <c r="U67" s="116"/>
      <c r="V67" s="117"/>
      <c r="W67" s="144"/>
      <c r="X67" s="145"/>
      <c r="Y67" s="186"/>
      <c r="Z67" s="172"/>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2"/>
      <c r="AY67" s="173"/>
      <c r="AZ67" s="171"/>
      <c r="BA67" s="171"/>
      <c r="BB67" s="9"/>
      <c r="BC67" s="9"/>
      <c r="BD67" s="9"/>
      <c r="BE67" s="9"/>
      <c r="BF67" s="9"/>
      <c r="BG67" s="9"/>
    </row>
    <row r="68" spans="1:59" x14ac:dyDescent="0.25">
      <c r="A68" s="158">
        <v>2</v>
      </c>
      <c r="B68" s="234"/>
      <c r="C68" s="235"/>
      <c r="D68" s="248"/>
      <c r="E68" s="249"/>
      <c r="F68" s="119"/>
      <c r="G68" s="120"/>
      <c r="H68" s="120"/>
      <c r="I68" s="121"/>
      <c r="J68" s="119"/>
      <c r="K68" s="120"/>
      <c r="L68" s="120"/>
      <c r="M68" s="121"/>
      <c r="N68" s="119"/>
      <c r="O68" s="120"/>
      <c r="P68" s="120"/>
      <c r="Q68" s="121"/>
      <c r="R68" s="122"/>
      <c r="S68" s="120"/>
      <c r="T68" s="120"/>
      <c r="U68" s="120"/>
      <c r="V68" s="121"/>
      <c r="W68" s="146"/>
      <c r="X68" s="147"/>
      <c r="Y68" s="187"/>
      <c r="Z68" s="175"/>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5"/>
      <c r="AY68" s="176"/>
      <c r="AZ68" s="174"/>
      <c r="BA68" s="174"/>
      <c r="BB68" s="9"/>
      <c r="BC68" s="9"/>
      <c r="BD68" s="9"/>
      <c r="BE68" s="9"/>
      <c r="BF68" s="9"/>
      <c r="BG68" s="9"/>
    </row>
    <row r="69" spans="1:59" x14ac:dyDescent="0.25">
      <c r="A69" s="158">
        <v>3</v>
      </c>
      <c r="B69" s="234"/>
      <c r="C69" s="236"/>
      <c r="D69" s="248"/>
      <c r="E69" s="249"/>
      <c r="F69" s="119"/>
      <c r="G69" s="120"/>
      <c r="H69" s="120"/>
      <c r="I69" s="121"/>
      <c r="J69" s="119"/>
      <c r="K69" s="120"/>
      <c r="L69" s="120"/>
      <c r="M69" s="121"/>
      <c r="N69" s="119"/>
      <c r="O69" s="120"/>
      <c r="P69" s="120"/>
      <c r="Q69" s="121"/>
      <c r="R69" s="122"/>
      <c r="S69" s="120"/>
      <c r="T69" s="120"/>
      <c r="U69" s="120"/>
      <c r="V69" s="121"/>
      <c r="W69" s="146"/>
      <c r="X69" s="147"/>
      <c r="Y69" s="187"/>
      <c r="Z69" s="175"/>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5"/>
      <c r="AY69" s="176"/>
      <c r="AZ69" s="174"/>
      <c r="BA69" s="174"/>
      <c r="BB69" s="9"/>
      <c r="BC69" s="9"/>
      <c r="BD69" s="9"/>
      <c r="BE69" s="9"/>
      <c r="BF69" s="9"/>
      <c r="BG69" s="9"/>
    </row>
    <row r="70" spans="1:59" x14ac:dyDescent="0.25">
      <c r="A70" s="158">
        <v>4</v>
      </c>
      <c r="B70" s="234"/>
      <c r="C70" s="236"/>
      <c r="D70" s="248"/>
      <c r="E70" s="249"/>
      <c r="F70" s="119"/>
      <c r="G70" s="120"/>
      <c r="H70" s="120"/>
      <c r="I70" s="121"/>
      <c r="J70" s="119"/>
      <c r="K70" s="120"/>
      <c r="L70" s="120"/>
      <c r="M70" s="121"/>
      <c r="N70" s="119"/>
      <c r="O70" s="120"/>
      <c r="P70" s="120"/>
      <c r="Q70" s="121"/>
      <c r="R70" s="122"/>
      <c r="S70" s="120"/>
      <c r="T70" s="120"/>
      <c r="U70" s="120"/>
      <c r="V70" s="121"/>
      <c r="W70" s="146"/>
      <c r="X70" s="147"/>
      <c r="Y70" s="187"/>
      <c r="Z70" s="175"/>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5"/>
      <c r="AY70" s="176"/>
      <c r="AZ70" s="174"/>
      <c r="BA70" s="174"/>
      <c r="BB70" s="9"/>
      <c r="BC70" s="9"/>
      <c r="BD70" s="9"/>
      <c r="BE70" s="9"/>
      <c r="BF70" s="9"/>
      <c r="BG70" s="9"/>
    </row>
    <row r="71" spans="1:59" x14ac:dyDescent="0.25">
      <c r="A71" s="158">
        <v>5</v>
      </c>
      <c r="B71" s="234"/>
      <c r="C71" s="236"/>
      <c r="D71" s="248"/>
      <c r="E71" s="249"/>
      <c r="F71" s="119"/>
      <c r="G71" s="120"/>
      <c r="H71" s="120"/>
      <c r="I71" s="121"/>
      <c r="J71" s="119"/>
      <c r="K71" s="120"/>
      <c r="L71" s="120"/>
      <c r="M71" s="121"/>
      <c r="N71" s="119"/>
      <c r="O71" s="120"/>
      <c r="P71" s="120"/>
      <c r="Q71" s="121"/>
      <c r="R71" s="122"/>
      <c r="S71" s="120"/>
      <c r="T71" s="120"/>
      <c r="U71" s="120"/>
      <c r="V71" s="121"/>
      <c r="W71" s="146"/>
      <c r="X71" s="147"/>
      <c r="Y71" s="187"/>
      <c r="Z71" s="175"/>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5"/>
      <c r="AY71" s="176"/>
      <c r="AZ71" s="174"/>
      <c r="BA71" s="174"/>
      <c r="BB71" s="9"/>
      <c r="BC71" s="9"/>
      <c r="BD71" s="9"/>
      <c r="BE71" s="9"/>
      <c r="BF71" s="9"/>
      <c r="BG71" s="9"/>
    </row>
    <row r="72" spans="1:59" x14ac:dyDescent="0.25">
      <c r="A72" s="159">
        <v>6</v>
      </c>
      <c r="B72" s="237"/>
      <c r="C72" s="238"/>
      <c r="D72" s="250"/>
      <c r="E72" s="251"/>
      <c r="F72" s="123"/>
      <c r="G72" s="124"/>
      <c r="H72" s="124"/>
      <c r="I72" s="125"/>
      <c r="J72" s="123"/>
      <c r="K72" s="124"/>
      <c r="L72" s="124"/>
      <c r="M72" s="125"/>
      <c r="N72" s="123"/>
      <c r="O72" s="124"/>
      <c r="P72" s="124"/>
      <c r="Q72" s="125"/>
      <c r="R72" s="126"/>
      <c r="S72" s="124"/>
      <c r="T72" s="124"/>
      <c r="U72" s="124"/>
      <c r="V72" s="125"/>
      <c r="W72" s="148"/>
      <c r="X72" s="149"/>
      <c r="Y72" s="188"/>
      <c r="Z72" s="175"/>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5"/>
      <c r="AY72" s="176"/>
      <c r="AZ72" s="174"/>
      <c r="BA72" s="174"/>
      <c r="BB72" s="9"/>
      <c r="BC72" s="9"/>
      <c r="BD72" s="9"/>
      <c r="BE72" s="9"/>
      <c r="BF72" s="9"/>
      <c r="BG72" s="9"/>
    </row>
    <row r="73" spans="1:59" ht="15.75" thickBot="1" x14ac:dyDescent="0.3">
      <c r="A73" s="160">
        <v>7</v>
      </c>
      <c r="B73" s="237"/>
      <c r="C73" s="238"/>
      <c r="D73" s="250"/>
      <c r="E73" s="251"/>
      <c r="F73" s="123"/>
      <c r="G73" s="124"/>
      <c r="H73" s="124"/>
      <c r="I73" s="125"/>
      <c r="J73" s="123"/>
      <c r="K73" s="124"/>
      <c r="L73" s="124"/>
      <c r="M73" s="125"/>
      <c r="N73" s="138"/>
      <c r="O73" s="139"/>
      <c r="P73" s="139"/>
      <c r="Q73" s="140"/>
      <c r="R73" s="126"/>
      <c r="S73" s="124"/>
      <c r="T73" s="124"/>
      <c r="U73" s="124"/>
      <c r="V73" s="125"/>
      <c r="W73" s="148"/>
      <c r="X73" s="149"/>
      <c r="Y73" s="188"/>
      <c r="Z73" s="178"/>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8"/>
      <c r="AY73" s="179"/>
      <c r="AZ73" s="177"/>
      <c r="BA73" s="177"/>
      <c r="BB73" s="9"/>
      <c r="BC73" s="9"/>
      <c r="BD73" s="9"/>
      <c r="BE73" s="9"/>
      <c r="BF73" s="9"/>
      <c r="BG73" s="9"/>
    </row>
    <row r="74" spans="1:59" ht="15.75" thickBot="1" x14ac:dyDescent="0.3">
      <c r="A74" s="227" t="s">
        <v>55</v>
      </c>
      <c r="B74" s="228"/>
      <c r="C74" s="229" t="s">
        <v>56</v>
      </c>
      <c r="D74" s="230">
        <v>1</v>
      </c>
      <c r="E74" s="231">
        <v>0</v>
      </c>
      <c r="F74" s="41">
        <f t="shared" ref="F74:M74" si="10">COUNTIFS(F75:F81,"X")</f>
        <v>0</v>
      </c>
      <c r="G74" s="25">
        <f t="shared" si="10"/>
        <v>0</v>
      </c>
      <c r="H74" s="25">
        <f t="shared" si="10"/>
        <v>0</v>
      </c>
      <c r="I74" s="42">
        <f t="shared" si="10"/>
        <v>0</v>
      </c>
      <c r="J74" s="41">
        <f t="shared" si="10"/>
        <v>0</v>
      </c>
      <c r="K74" s="25">
        <f t="shared" si="10"/>
        <v>0</v>
      </c>
      <c r="L74" s="25">
        <f t="shared" si="10"/>
        <v>0</v>
      </c>
      <c r="M74" s="42">
        <f t="shared" si="10"/>
        <v>0</v>
      </c>
      <c r="N74" s="41">
        <f>COUNTIFS(N75:N81,"X")</f>
        <v>0</v>
      </c>
      <c r="O74" s="25">
        <f>COUNTIFS(O75:O81,"X")</f>
        <v>0</v>
      </c>
      <c r="P74" s="25"/>
      <c r="Q74" s="42"/>
      <c r="R74" s="41">
        <f>COUNTIFS(R75:R81,"X")</f>
        <v>0</v>
      </c>
      <c r="S74" s="25">
        <f>COUNTIFS(S75:S81,"X")</f>
        <v>0</v>
      </c>
      <c r="T74" s="25">
        <f>COUNTIFS(T75:T81,"X")</f>
        <v>0</v>
      </c>
      <c r="U74" s="25">
        <f>COUNTIFS(U75:U81,"X")</f>
        <v>0</v>
      </c>
      <c r="V74" s="42">
        <f>COUNTIFS(V75:V81,"X")</f>
        <v>0</v>
      </c>
      <c r="W74" s="41">
        <f>COUNTIFS(W75:W77,"X")</f>
        <v>0</v>
      </c>
      <c r="X74" s="25">
        <f>COUNTIFS(X75:X77,"X")</f>
        <v>0</v>
      </c>
      <c r="Y74" s="185"/>
      <c r="Z74" s="36" t="str">
        <f ca="1">IF(AC74=100,"GEKWALIFICEERD",IF(AC74&gt;=50,"MINIMUM","ONVOLDOENDE"))</f>
        <v>ONVOLDOENDE</v>
      </c>
      <c r="AA74" s="26">
        <f>SUM(F74:I74)</f>
        <v>0</v>
      </c>
      <c r="AB74" s="27">
        <f ca="1">HLOOKUP($D74,INDIRECT($C74),7)</f>
        <v>2</v>
      </c>
      <c r="AC74" s="27">
        <f ca="1">AF74+AJ74+AN74+AQ74+AT74</f>
        <v>0</v>
      </c>
      <c r="AD74" s="27">
        <f ca="1">HLOOKUP($D74,INDIRECT($C74),2)</f>
        <v>2</v>
      </c>
      <c r="AE74" s="28">
        <f ca="1">IF(AD74-AA74&gt;0,AD74-AA74,0)</f>
        <v>2</v>
      </c>
      <c r="AF74" s="267">
        <f ca="1">IF(AA74&gt;=AD74,20,IF(AA74&gt;=AB74,10,0))</f>
        <v>0</v>
      </c>
      <c r="AG74" s="28">
        <f ca="1">IF((HLOOKUP($D74,INDIRECT($C74),3)-G74)&gt;0,HLOOKUP($D74,INDIRECT($C74),3)-G74,0)</f>
        <v>1</v>
      </c>
      <c r="AH74" s="26">
        <f ca="1">HLOOKUP($D74,INDIRECT($C74),8)</f>
        <v>1</v>
      </c>
      <c r="AI74" s="26">
        <f ca="1">HLOOKUP($D74,INDIRECT($C74),3)</f>
        <v>1</v>
      </c>
      <c r="AJ74" s="267">
        <f ca="1">IF(G74+H74&gt;=AI74,20,IF(G74+H74&gt;=AH74,10,0))</f>
        <v>0</v>
      </c>
      <c r="AK74" s="28">
        <f ca="1">IF((HLOOKUP($D74,INDIRECT($C74),6)-$J74)&lt;0,0,HLOOKUP($D74,INDIRECT($C74),6)-$J74)</f>
        <v>1</v>
      </c>
      <c r="AL74" s="26">
        <v>1</v>
      </c>
      <c r="AM74" s="26">
        <v>1</v>
      </c>
      <c r="AN74" s="267">
        <f>IF(SUM(J74:L74)&gt;=AM74,20,IF(SUM(J74:L74)&gt;=AL74,10,0))</f>
        <v>0</v>
      </c>
      <c r="AO74" s="28"/>
      <c r="AP74" s="28">
        <f ca="1">HLOOKUP($D74,INDIRECT($C74),4)-(N74+O74)</f>
        <v>1</v>
      </c>
      <c r="AQ74" s="267">
        <f>IF(N74+O74&gt;0,20,0)</f>
        <v>0</v>
      </c>
      <c r="AR74" s="28"/>
      <c r="AS74" s="28">
        <f ca="1">HLOOKUP(D74,INDIRECT($C74),5)-(R74+S74)</f>
        <v>1</v>
      </c>
      <c r="AT74" s="267">
        <f>IF(R74&gt;0,20,0)</f>
        <v>0</v>
      </c>
      <c r="AU74" s="28"/>
      <c r="AV74" s="151">
        <f>IF(E74&gt;0,(E74*2)-X74,0)</f>
        <v>0</v>
      </c>
      <c r="AW74" s="27">
        <f>VLOOKUP(C74,Speltak_Grootte,2,0)</f>
        <v>20</v>
      </c>
      <c r="AX74" s="29" t="str">
        <f>IF(D74&gt;=AW74,"Ja","Nee")</f>
        <v>Nee</v>
      </c>
      <c r="AY74" s="30" t="str">
        <f>IF(AX74="Ja",D74-AW74,"")</f>
        <v/>
      </c>
      <c r="AZ74" s="31" t="str">
        <f ca="1">IF(AA74-AD74&gt;0,"Ja","Nee")</f>
        <v>Nee</v>
      </c>
      <c r="BA74" s="32" t="str">
        <f ca="1">IF(AZ74="Ja",AA74-AD74,"")</f>
        <v/>
      </c>
      <c r="BB74" s="9"/>
      <c r="BC74" s="9"/>
      <c r="BD74" s="9"/>
      <c r="BE74" s="9"/>
      <c r="BF74" s="9"/>
      <c r="BG74" s="9"/>
    </row>
    <row r="75" spans="1:59" x14ac:dyDescent="0.25">
      <c r="A75" s="157">
        <v>1</v>
      </c>
      <c r="B75" s="232"/>
      <c r="C75" s="233"/>
      <c r="D75" s="246"/>
      <c r="E75" s="247"/>
      <c r="F75" s="115"/>
      <c r="G75" s="116"/>
      <c r="H75" s="116"/>
      <c r="I75" s="117"/>
      <c r="J75" s="115"/>
      <c r="K75" s="116"/>
      <c r="L75" s="116"/>
      <c r="M75" s="117"/>
      <c r="N75" s="115"/>
      <c r="O75" s="116"/>
      <c r="P75" s="116"/>
      <c r="Q75" s="117"/>
      <c r="R75" s="118"/>
      <c r="S75" s="116"/>
      <c r="T75" s="116"/>
      <c r="U75" s="116"/>
      <c r="V75" s="117"/>
      <c r="W75" s="144"/>
      <c r="X75" s="145"/>
      <c r="Y75" s="186"/>
      <c r="Z75" s="172"/>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2"/>
      <c r="AY75" s="173"/>
      <c r="AZ75" s="171"/>
      <c r="BA75" s="171"/>
      <c r="BB75" s="9"/>
      <c r="BC75" s="9"/>
      <c r="BD75" s="9"/>
      <c r="BE75" s="9"/>
      <c r="BF75" s="9"/>
      <c r="BG75" s="9"/>
    </row>
    <row r="76" spans="1:59" x14ac:dyDescent="0.25">
      <c r="A76" s="158">
        <v>2</v>
      </c>
      <c r="B76" s="234"/>
      <c r="C76" s="235"/>
      <c r="D76" s="248"/>
      <c r="E76" s="249"/>
      <c r="F76" s="119"/>
      <c r="G76" s="120"/>
      <c r="H76" s="120"/>
      <c r="I76" s="121"/>
      <c r="J76" s="119"/>
      <c r="K76" s="120"/>
      <c r="L76" s="120"/>
      <c r="M76" s="121"/>
      <c r="N76" s="119"/>
      <c r="O76" s="120"/>
      <c r="P76" s="120"/>
      <c r="Q76" s="121"/>
      <c r="R76" s="122"/>
      <c r="S76" s="120"/>
      <c r="T76" s="120"/>
      <c r="U76" s="120"/>
      <c r="V76" s="121"/>
      <c r="W76" s="146"/>
      <c r="X76" s="147"/>
      <c r="Y76" s="187"/>
      <c r="Z76" s="175"/>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5"/>
      <c r="AY76" s="176"/>
      <c r="AZ76" s="174"/>
      <c r="BA76" s="174"/>
      <c r="BB76" s="9"/>
      <c r="BC76" s="9"/>
      <c r="BD76" s="9"/>
      <c r="BE76" s="9"/>
      <c r="BF76" s="9"/>
      <c r="BG76" s="9"/>
    </row>
    <row r="77" spans="1:59" x14ac:dyDescent="0.25">
      <c r="A77" s="158">
        <v>3</v>
      </c>
      <c r="B77" s="234"/>
      <c r="C77" s="236"/>
      <c r="D77" s="248"/>
      <c r="E77" s="249"/>
      <c r="F77" s="119"/>
      <c r="G77" s="120"/>
      <c r="H77" s="120"/>
      <c r="I77" s="121"/>
      <c r="J77" s="119"/>
      <c r="K77" s="120"/>
      <c r="L77" s="120"/>
      <c r="M77" s="121"/>
      <c r="N77" s="119"/>
      <c r="O77" s="120"/>
      <c r="P77" s="120"/>
      <c r="Q77" s="121"/>
      <c r="R77" s="122"/>
      <c r="S77" s="120"/>
      <c r="T77" s="120"/>
      <c r="U77" s="120"/>
      <c r="V77" s="121"/>
      <c r="W77" s="146"/>
      <c r="X77" s="147"/>
      <c r="Y77" s="187"/>
      <c r="Z77" s="175"/>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5"/>
      <c r="AY77" s="176"/>
      <c r="AZ77" s="174"/>
      <c r="BA77" s="174"/>
      <c r="BB77" s="9"/>
      <c r="BC77" s="9"/>
      <c r="BD77" s="9"/>
      <c r="BE77" s="9"/>
      <c r="BF77" s="9"/>
      <c r="BG77" s="9"/>
    </row>
    <row r="78" spans="1:59" x14ac:dyDescent="0.25">
      <c r="A78" s="158">
        <v>4</v>
      </c>
      <c r="B78" s="234"/>
      <c r="C78" s="236"/>
      <c r="D78" s="248"/>
      <c r="E78" s="249"/>
      <c r="F78" s="119"/>
      <c r="G78" s="120"/>
      <c r="H78" s="120"/>
      <c r="I78" s="121"/>
      <c r="J78" s="119"/>
      <c r="K78" s="120"/>
      <c r="L78" s="120"/>
      <c r="M78" s="121"/>
      <c r="N78" s="119"/>
      <c r="O78" s="120"/>
      <c r="P78" s="120"/>
      <c r="Q78" s="121"/>
      <c r="R78" s="122"/>
      <c r="S78" s="120"/>
      <c r="T78" s="120"/>
      <c r="U78" s="120"/>
      <c r="V78" s="121"/>
      <c r="W78" s="146"/>
      <c r="X78" s="147"/>
      <c r="Y78" s="187"/>
      <c r="Z78" s="175"/>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5"/>
      <c r="AY78" s="176"/>
      <c r="AZ78" s="174"/>
      <c r="BA78" s="174"/>
      <c r="BB78" s="9"/>
      <c r="BC78" s="9"/>
      <c r="BD78" s="9"/>
      <c r="BE78" s="9"/>
      <c r="BF78" s="9"/>
      <c r="BG78" s="9"/>
    </row>
    <row r="79" spans="1:59" x14ac:dyDescent="0.25">
      <c r="A79" s="158">
        <v>5</v>
      </c>
      <c r="B79" s="234"/>
      <c r="C79" s="236"/>
      <c r="D79" s="248"/>
      <c r="E79" s="249"/>
      <c r="F79" s="119"/>
      <c r="G79" s="120"/>
      <c r="H79" s="120"/>
      <c r="I79" s="121"/>
      <c r="J79" s="119"/>
      <c r="K79" s="120"/>
      <c r="L79" s="120"/>
      <c r="M79" s="121"/>
      <c r="N79" s="119"/>
      <c r="O79" s="120"/>
      <c r="P79" s="120"/>
      <c r="Q79" s="121"/>
      <c r="R79" s="122"/>
      <c r="S79" s="120"/>
      <c r="T79" s="120"/>
      <c r="U79" s="120"/>
      <c r="V79" s="121"/>
      <c r="W79" s="146"/>
      <c r="X79" s="147"/>
      <c r="Y79" s="187"/>
      <c r="Z79" s="175"/>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5"/>
      <c r="AY79" s="176"/>
      <c r="AZ79" s="174"/>
      <c r="BA79" s="174"/>
      <c r="BB79" s="9"/>
      <c r="BC79" s="9"/>
      <c r="BD79" s="9"/>
      <c r="BE79" s="9"/>
      <c r="BF79" s="9"/>
      <c r="BG79" s="9"/>
    </row>
    <row r="80" spans="1:59" x14ac:dyDescent="0.25">
      <c r="A80" s="159">
        <v>6</v>
      </c>
      <c r="B80" s="237"/>
      <c r="C80" s="238"/>
      <c r="D80" s="250"/>
      <c r="E80" s="251"/>
      <c r="F80" s="123"/>
      <c r="G80" s="124"/>
      <c r="H80" s="124"/>
      <c r="I80" s="125"/>
      <c r="J80" s="123"/>
      <c r="K80" s="124"/>
      <c r="L80" s="124"/>
      <c r="M80" s="125"/>
      <c r="N80" s="123"/>
      <c r="O80" s="124"/>
      <c r="P80" s="124"/>
      <c r="Q80" s="125"/>
      <c r="R80" s="126"/>
      <c r="S80" s="124"/>
      <c r="T80" s="124"/>
      <c r="U80" s="124"/>
      <c r="V80" s="125"/>
      <c r="W80" s="148"/>
      <c r="X80" s="149"/>
      <c r="Y80" s="188"/>
      <c r="Z80" s="175"/>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5"/>
      <c r="AY80" s="176"/>
      <c r="AZ80" s="174"/>
      <c r="BA80" s="174"/>
      <c r="BB80" s="9"/>
      <c r="BC80" s="9"/>
      <c r="BD80" s="9"/>
      <c r="BE80" s="9"/>
      <c r="BF80" s="9"/>
      <c r="BG80" s="9"/>
    </row>
    <row r="81" spans="1:59" ht="15.75" thickBot="1" x14ac:dyDescent="0.3">
      <c r="A81" s="160">
        <v>7</v>
      </c>
      <c r="B81" s="237"/>
      <c r="C81" s="238"/>
      <c r="D81" s="250"/>
      <c r="E81" s="251"/>
      <c r="F81" s="123"/>
      <c r="G81" s="124"/>
      <c r="H81" s="124"/>
      <c r="I81" s="125"/>
      <c r="J81" s="123"/>
      <c r="K81" s="124"/>
      <c r="L81" s="124"/>
      <c r="M81" s="125"/>
      <c r="N81" s="138"/>
      <c r="O81" s="139"/>
      <c r="P81" s="139"/>
      <c r="Q81" s="140"/>
      <c r="R81" s="126"/>
      <c r="S81" s="124"/>
      <c r="T81" s="124"/>
      <c r="U81" s="124"/>
      <c r="V81" s="125"/>
      <c r="W81" s="148"/>
      <c r="X81" s="149"/>
      <c r="Y81" s="188"/>
      <c r="Z81" s="178"/>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8"/>
      <c r="AY81" s="179"/>
      <c r="AZ81" s="177"/>
      <c r="BA81" s="177"/>
      <c r="BB81" s="9"/>
      <c r="BC81" s="9"/>
      <c r="BD81" s="9"/>
      <c r="BE81" s="9"/>
      <c r="BF81" s="9"/>
      <c r="BG81" s="9"/>
    </row>
    <row r="82" spans="1:59" ht="15.75" thickBot="1" x14ac:dyDescent="0.3">
      <c r="A82" s="227" t="s">
        <v>55</v>
      </c>
      <c r="B82" s="228"/>
      <c r="C82" s="229" t="s">
        <v>56</v>
      </c>
      <c r="D82" s="230">
        <v>1</v>
      </c>
      <c r="E82" s="231">
        <v>0</v>
      </c>
      <c r="F82" s="41">
        <f t="shared" ref="F82:M82" si="11">COUNTIFS(F83:F89,"X")</f>
        <v>0</v>
      </c>
      <c r="G82" s="25">
        <f t="shared" si="11"/>
        <v>0</v>
      </c>
      <c r="H82" s="25">
        <f t="shared" si="11"/>
        <v>0</v>
      </c>
      <c r="I82" s="42">
        <f t="shared" si="11"/>
        <v>0</v>
      </c>
      <c r="J82" s="41">
        <f t="shared" si="11"/>
        <v>0</v>
      </c>
      <c r="K82" s="25">
        <f t="shared" si="11"/>
        <v>0</v>
      </c>
      <c r="L82" s="25">
        <f t="shared" si="11"/>
        <v>0</v>
      </c>
      <c r="M82" s="42">
        <f t="shared" si="11"/>
        <v>0</v>
      </c>
      <c r="N82" s="41">
        <f>COUNTIFS(N83:N89,"X")</f>
        <v>0</v>
      </c>
      <c r="O82" s="25">
        <f>COUNTIFS(O83:O89,"X")</f>
        <v>0</v>
      </c>
      <c r="P82" s="25"/>
      <c r="Q82" s="42"/>
      <c r="R82" s="41">
        <f>COUNTIFS(R83:R89,"X")</f>
        <v>0</v>
      </c>
      <c r="S82" s="25">
        <f>COUNTIFS(S83:S89,"X")</f>
        <v>0</v>
      </c>
      <c r="T82" s="25">
        <f>COUNTIFS(T83:T89,"X")</f>
        <v>0</v>
      </c>
      <c r="U82" s="25">
        <f>COUNTIFS(U83:U89,"X")</f>
        <v>0</v>
      </c>
      <c r="V82" s="42">
        <f>COUNTIFS(V83:V89,"X")</f>
        <v>0</v>
      </c>
      <c r="W82" s="41">
        <f>COUNTIFS(W83:W85,"X")</f>
        <v>0</v>
      </c>
      <c r="X82" s="25">
        <f>COUNTIFS(X83:X85,"X")</f>
        <v>0</v>
      </c>
      <c r="Y82" s="185"/>
      <c r="Z82" s="36" t="str">
        <f ca="1">IF(AC82=100,"GEKWALIFICEERD",IF(AC82&gt;=50,"MINIMUM","ONVOLDOENDE"))</f>
        <v>ONVOLDOENDE</v>
      </c>
      <c r="AA82" s="26">
        <f>SUM(F82:I82)</f>
        <v>0</v>
      </c>
      <c r="AB82" s="27">
        <f ca="1">HLOOKUP($D82,INDIRECT($C82),7)</f>
        <v>2</v>
      </c>
      <c r="AC82" s="27">
        <f ca="1">AF82+AJ82+AN82+AQ82+AT82</f>
        <v>0</v>
      </c>
      <c r="AD82" s="27">
        <f ca="1">HLOOKUP($D82,INDIRECT($C82),2)</f>
        <v>2</v>
      </c>
      <c r="AE82" s="28">
        <f ca="1">IF(AD82-AA82&gt;0,AD82-AA82,0)</f>
        <v>2</v>
      </c>
      <c r="AF82" s="267">
        <f ca="1">IF(AA82&gt;=AD82,20,IF(AA82&gt;=AB82,10,0))</f>
        <v>0</v>
      </c>
      <c r="AG82" s="28">
        <f ca="1">IF((HLOOKUP($D82,INDIRECT($C82),3)-G82)&gt;0,HLOOKUP($D82,INDIRECT($C82),3)-G82,0)</f>
        <v>1</v>
      </c>
      <c r="AH82" s="26">
        <f ca="1">HLOOKUP($D82,INDIRECT($C82),8)</f>
        <v>1</v>
      </c>
      <c r="AI82" s="26">
        <f ca="1">HLOOKUP($D82,INDIRECT($C82),3)</f>
        <v>1</v>
      </c>
      <c r="AJ82" s="267">
        <f ca="1">IF(G82+H82&gt;=AI82,20,IF(G82+H82&gt;=AH82,10,0))</f>
        <v>0</v>
      </c>
      <c r="AK82" s="28">
        <f ca="1">IF((HLOOKUP($D82,INDIRECT($C82),6)-$J82)&lt;0,0,HLOOKUP($D82,INDIRECT($C82),6)-$J82)</f>
        <v>1</v>
      </c>
      <c r="AL82" s="26">
        <v>1</v>
      </c>
      <c r="AM82" s="26">
        <v>1</v>
      </c>
      <c r="AN82" s="267">
        <f>IF(SUM(J82:L82)&gt;=AM82,20,IF(SUM(J82:L82)&gt;=AL82,10,0))</f>
        <v>0</v>
      </c>
      <c r="AO82" s="28"/>
      <c r="AP82" s="28">
        <f ca="1">HLOOKUP($D82,INDIRECT($C82),4)-(N82+O82)</f>
        <v>1</v>
      </c>
      <c r="AQ82" s="267">
        <f>IF(N82+O82&gt;0,20,0)</f>
        <v>0</v>
      </c>
      <c r="AR82" s="28"/>
      <c r="AS82" s="28">
        <f ca="1">HLOOKUP(D82,INDIRECT($C82),5)-(R82+S82)</f>
        <v>1</v>
      </c>
      <c r="AT82" s="267">
        <f>IF(R82&gt;0,20,0)</f>
        <v>0</v>
      </c>
      <c r="AU82" s="28"/>
      <c r="AV82" s="151">
        <f>IF(E82&gt;0,(E82*2)-X82,0)</f>
        <v>0</v>
      </c>
      <c r="AW82" s="27">
        <f>VLOOKUP(C82,Speltak_Grootte,2,0)</f>
        <v>20</v>
      </c>
      <c r="AX82" s="29" t="str">
        <f>IF(D82&gt;=AW82,"Ja","Nee")</f>
        <v>Nee</v>
      </c>
      <c r="AY82" s="30" t="str">
        <f>IF(AX82="Ja",D82-AW82,"")</f>
        <v/>
      </c>
      <c r="AZ82" s="31" t="str">
        <f ca="1">IF(AA82-AD82&gt;0,"Ja","Nee")</f>
        <v>Nee</v>
      </c>
      <c r="BA82" s="32" t="str">
        <f ca="1">IF(AZ82="Ja",AA82-AD82,"")</f>
        <v/>
      </c>
      <c r="BB82" s="9"/>
      <c r="BC82" s="9"/>
      <c r="BD82" s="9"/>
      <c r="BE82" s="9"/>
      <c r="BF82" s="9"/>
      <c r="BG82" s="9"/>
    </row>
    <row r="83" spans="1:59" x14ac:dyDescent="0.25">
      <c r="A83" s="157">
        <v>1</v>
      </c>
      <c r="B83" s="232"/>
      <c r="C83" s="233"/>
      <c r="D83" s="246"/>
      <c r="E83" s="247"/>
      <c r="F83" s="115"/>
      <c r="G83" s="116"/>
      <c r="H83" s="116"/>
      <c r="I83" s="117"/>
      <c r="J83" s="115"/>
      <c r="K83" s="116"/>
      <c r="L83" s="116"/>
      <c r="M83" s="117"/>
      <c r="N83" s="115"/>
      <c r="O83" s="116"/>
      <c r="P83" s="116"/>
      <c r="Q83" s="117"/>
      <c r="R83" s="118"/>
      <c r="S83" s="116"/>
      <c r="T83" s="116"/>
      <c r="U83" s="116"/>
      <c r="V83" s="117"/>
      <c r="W83" s="144"/>
      <c r="X83" s="145"/>
      <c r="Y83" s="186"/>
      <c r="Z83" s="172"/>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2"/>
      <c r="AY83" s="173"/>
      <c r="AZ83" s="171"/>
      <c r="BA83" s="171"/>
      <c r="BB83" s="9"/>
      <c r="BC83" s="9"/>
      <c r="BD83" s="9"/>
      <c r="BE83" s="9"/>
      <c r="BF83" s="9"/>
      <c r="BG83" s="9"/>
    </row>
    <row r="84" spans="1:59" x14ac:dyDescent="0.25">
      <c r="A84" s="158">
        <v>2</v>
      </c>
      <c r="B84" s="234"/>
      <c r="C84" s="235"/>
      <c r="D84" s="248"/>
      <c r="E84" s="249"/>
      <c r="F84" s="119"/>
      <c r="G84" s="120"/>
      <c r="H84" s="120"/>
      <c r="I84" s="121"/>
      <c r="J84" s="119"/>
      <c r="K84" s="120"/>
      <c r="L84" s="120"/>
      <c r="M84" s="121"/>
      <c r="N84" s="119"/>
      <c r="O84" s="120"/>
      <c r="P84" s="120"/>
      <c r="Q84" s="121"/>
      <c r="R84" s="122"/>
      <c r="S84" s="120"/>
      <c r="T84" s="120"/>
      <c r="U84" s="120"/>
      <c r="V84" s="121"/>
      <c r="W84" s="146"/>
      <c r="X84" s="147"/>
      <c r="Y84" s="187"/>
      <c r="Z84" s="175"/>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5"/>
      <c r="AY84" s="176"/>
      <c r="AZ84" s="174"/>
      <c r="BA84" s="174"/>
      <c r="BB84" s="9"/>
      <c r="BC84" s="9"/>
      <c r="BD84" s="9"/>
      <c r="BE84" s="9"/>
      <c r="BF84" s="9"/>
      <c r="BG84" s="9"/>
    </row>
    <row r="85" spans="1:59" x14ac:dyDescent="0.25">
      <c r="A85" s="158">
        <v>3</v>
      </c>
      <c r="B85" s="234"/>
      <c r="C85" s="236"/>
      <c r="D85" s="248"/>
      <c r="E85" s="249"/>
      <c r="F85" s="119"/>
      <c r="G85" s="120"/>
      <c r="H85" s="120"/>
      <c r="I85" s="121"/>
      <c r="J85" s="119"/>
      <c r="K85" s="120"/>
      <c r="L85" s="120"/>
      <c r="M85" s="121"/>
      <c r="N85" s="119"/>
      <c r="O85" s="120"/>
      <c r="P85" s="120"/>
      <c r="Q85" s="121"/>
      <c r="R85" s="122"/>
      <c r="S85" s="120"/>
      <c r="T85" s="120"/>
      <c r="U85" s="120"/>
      <c r="V85" s="121"/>
      <c r="W85" s="146"/>
      <c r="X85" s="147"/>
      <c r="Y85" s="187"/>
      <c r="Z85" s="175"/>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5"/>
      <c r="AY85" s="176"/>
      <c r="AZ85" s="174"/>
      <c r="BA85" s="174"/>
      <c r="BB85" s="9"/>
      <c r="BC85" s="9"/>
      <c r="BD85" s="9"/>
      <c r="BE85" s="9"/>
      <c r="BF85" s="9"/>
      <c r="BG85" s="9"/>
    </row>
    <row r="86" spans="1:59" x14ac:dyDescent="0.25">
      <c r="A86" s="158">
        <v>4</v>
      </c>
      <c r="B86" s="234"/>
      <c r="C86" s="236"/>
      <c r="D86" s="248"/>
      <c r="E86" s="249"/>
      <c r="F86" s="119"/>
      <c r="G86" s="120"/>
      <c r="H86" s="120"/>
      <c r="I86" s="121"/>
      <c r="J86" s="119"/>
      <c r="K86" s="120"/>
      <c r="L86" s="120"/>
      <c r="M86" s="121"/>
      <c r="N86" s="119"/>
      <c r="O86" s="120"/>
      <c r="P86" s="120"/>
      <c r="Q86" s="121"/>
      <c r="R86" s="122"/>
      <c r="S86" s="120"/>
      <c r="T86" s="120"/>
      <c r="U86" s="120"/>
      <c r="V86" s="121"/>
      <c r="W86" s="146"/>
      <c r="X86" s="147"/>
      <c r="Y86" s="187"/>
      <c r="Z86" s="175"/>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5"/>
      <c r="AY86" s="176"/>
      <c r="AZ86" s="174"/>
      <c r="BA86" s="174"/>
      <c r="BB86" s="9"/>
      <c r="BC86" s="9"/>
      <c r="BD86" s="9"/>
      <c r="BE86" s="9"/>
      <c r="BF86" s="9"/>
      <c r="BG86" s="9"/>
    </row>
    <row r="87" spans="1:59" x14ac:dyDescent="0.25">
      <c r="A87" s="158">
        <v>5</v>
      </c>
      <c r="B87" s="234"/>
      <c r="C87" s="236"/>
      <c r="D87" s="248"/>
      <c r="E87" s="249"/>
      <c r="F87" s="119"/>
      <c r="G87" s="120"/>
      <c r="H87" s="120"/>
      <c r="I87" s="121"/>
      <c r="J87" s="119"/>
      <c r="K87" s="120"/>
      <c r="L87" s="120"/>
      <c r="M87" s="121"/>
      <c r="N87" s="119"/>
      <c r="O87" s="120"/>
      <c r="P87" s="120"/>
      <c r="Q87" s="121"/>
      <c r="R87" s="122"/>
      <c r="S87" s="120"/>
      <c r="T87" s="120"/>
      <c r="U87" s="120"/>
      <c r="V87" s="121"/>
      <c r="W87" s="146"/>
      <c r="X87" s="147"/>
      <c r="Y87" s="187"/>
      <c r="Z87" s="175"/>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5"/>
      <c r="AY87" s="176"/>
      <c r="AZ87" s="174"/>
      <c r="BA87" s="174"/>
      <c r="BB87" s="9"/>
      <c r="BC87" s="9"/>
      <c r="BD87" s="9"/>
      <c r="BE87" s="9"/>
      <c r="BF87" s="9"/>
      <c r="BG87" s="9"/>
    </row>
    <row r="88" spans="1:59" x14ac:dyDescent="0.25">
      <c r="A88" s="159">
        <v>6</v>
      </c>
      <c r="B88" s="237"/>
      <c r="C88" s="238"/>
      <c r="D88" s="250"/>
      <c r="E88" s="251"/>
      <c r="F88" s="123"/>
      <c r="G88" s="124"/>
      <c r="H88" s="124"/>
      <c r="I88" s="125"/>
      <c r="J88" s="123"/>
      <c r="K88" s="124"/>
      <c r="L88" s="124"/>
      <c r="M88" s="125"/>
      <c r="N88" s="123"/>
      <c r="O88" s="124"/>
      <c r="P88" s="124"/>
      <c r="Q88" s="125"/>
      <c r="R88" s="126"/>
      <c r="S88" s="124"/>
      <c r="T88" s="124"/>
      <c r="U88" s="124"/>
      <c r="V88" s="125"/>
      <c r="W88" s="148"/>
      <c r="X88" s="149"/>
      <c r="Y88" s="188"/>
      <c r="Z88" s="175"/>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5"/>
      <c r="AY88" s="176"/>
      <c r="AZ88" s="174"/>
      <c r="BA88" s="174"/>
      <c r="BB88" s="9"/>
      <c r="BC88" s="9"/>
      <c r="BD88" s="9"/>
      <c r="BE88" s="9"/>
      <c r="BF88" s="9"/>
      <c r="BG88" s="9"/>
    </row>
    <row r="89" spans="1:59" ht="15.75" thickBot="1" x14ac:dyDescent="0.3">
      <c r="A89" s="160">
        <v>7</v>
      </c>
      <c r="B89" s="237"/>
      <c r="C89" s="238"/>
      <c r="D89" s="250"/>
      <c r="E89" s="251"/>
      <c r="F89" s="123"/>
      <c r="G89" s="124"/>
      <c r="H89" s="124"/>
      <c r="I89" s="125"/>
      <c r="J89" s="123"/>
      <c r="K89" s="124"/>
      <c r="L89" s="124"/>
      <c r="M89" s="125"/>
      <c r="N89" s="138"/>
      <c r="O89" s="139"/>
      <c r="P89" s="139"/>
      <c r="Q89" s="140"/>
      <c r="R89" s="126"/>
      <c r="S89" s="124"/>
      <c r="T89" s="124"/>
      <c r="U89" s="124"/>
      <c r="V89" s="125"/>
      <c r="W89" s="148"/>
      <c r="X89" s="149"/>
      <c r="Y89" s="188"/>
      <c r="Z89" s="175"/>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5"/>
      <c r="AY89" s="176"/>
      <c r="AZ89" s="174"/>
      <c r="BA89" s="174"/>
      <c r="BB89" s="9"/>
      <c r="BC89" s="9"/>
      <c r="BD89" s="9"/>
      <c r="BE89" s="9"/>
      <c r="BF89" s="9"/>
      <c r="BG89" s="9"/>
    </row>
    <row r="90" spans="1:59" ht="15.75" thickBot="1" x14ac:dyDescent="0.3">
      <c r="A90" s="79" t="s">
        <v>87</v>
      </c>
      <c r="B90" s="73"/>
      <c r="C90" s="46"/>
      <c r="D90" s="47"/>
      <c r="E90" s="192"/>
      <c r="F90" s="41">
        <f t="shared" ref="F90:O90" si="12">COUNTIFS(F92:F103,"X")</f>
        <v>0</v>
      </c>
      <c r="G90" s="41">
        <f t="shared" si="12"/>
        <v>0</v>
      </c>
      <c r="H90" s="41">
        <f t="shared" si="12"/>
        <v>0</v>
      </c>
      <c r="I90" s="41">
        <f t="shared" si="12"/>
        <v>0</v>
      </c>
      <c r="J90" s="41">
        <f t="shared" si="12"/>
        <v>0</v>
      </c>
      <c r="K90" s="41">
        <f t="shared" si="12"/>
        <v>0</v>
      </c>
      <c r="L90" s="41">
        <f t="shared" si="12"/>
        <v>0</v>
      </c>
      <c r="M90" s="41">
        <f t="shared" si="12"/>
        <v>0</v>
      </c>
      <c r="N90" s="41">
        <f t="shared" si="12"/>
        <v>0</v>
      </c>
      <c r="O90" s="41">
        <f t="shared" si="12"/>
        <v>0</v>
      </c>
      <c r="P90" s="25"/>
      <c r="Q90" s="42"/>
      <c r="R90" s="41">
        <f t="shared" ref="R90:X90" si="13">COUNTIFS(R92:R103,"X")</f>
        <v>0</v>
      </c>
      <c r="S90" s="41">
        <f t="shared" si="13"/>
        <v>0</v>
      </c>
      <c r="T90" s="41">
        <f t="shared" si="13"/>
        <v>0</v>
      </c>
      <c r="U90" s="41">
        <f t="shared" si="13"/>
        <v>0</v>
      </c>
      <c r="V90" s="41">
        <f t="shared" si="13"/>
        <v>0</v>
      </c>
      <c r="W90" s="41">
        <f t="shared" si="13"/>
        <v>0</v>
      </c>
      <c r="X90" s="41">
        <f t="shared" si="13"/>
        <v>0</v>
      </c>
      <c r="Y90" s="185"/>
      <c r="Z90" s="130"/>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2"/>
      <c r="AZ90" s="131"/>
      <c r="BA90" s="131"/>
      <c r="BB90" s="8"/>
      <c r="BC90" s="8"/>
      <c r="BD90" s="8"/>
      <c r="BE90" s="8"/>
      <c r="BF90" s="2"/>
      <c r="BG90" s="2"/>
    </row>
    <row r="91" spans="1:59" x14ac:dyDescent="0.25">
      <c r="A91" s="80" t="s">
        <v>57</v>
      </c>
      <c r="B91" s="74" t="s">
        <v>58</v>
      </c>
      <c r="C91" s="44" t="s">
        <v>59</v>
      </c>
      <c r="D91" s="45"/>
      <c r="E91" s="193"/>
      <c r="F91" s="54"/>
      <c r="G91" s="55"/>
      <c r="H91" s="55"/>
      <c r="I91" s="56"/>
      <c r="J91" s="54"/>
      <c r="K91" s="55"/>
      <c r="L91" s="55"/>
      <c r="M91" s="56"/>
      <c r="N91" s="54"/>
      <c r="O91" s="55"/>
      <c r="P91" s="55"/>
      <c r="Q91" s="56"/>
      <c r="R91" s="57"/>
      <c r="S91" s="55"/>
      <c r="T91" s="55"/>
      <c r="U91" s="55"/>
      <c r="V91" s="56"/>
      <c r="W91" s="161"/>
      <c r="X91" s="162"/>
      <c r="Y91" s="189"/>
      <c r="Z91" s="130"/>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2"/>
      <c r="AZ91" s="131"/>
      <c r="BA91" s="131"/>
      <c r="BB91" s="8"/>
      <c r="BC91" s="8"/>
      <c r="BD91" s="8"/>
      <c r="BE91" s="8"/>
      <c r="BF91" s="2"/>
      <c r="BG91" s="2"/>
    </row>
    <row r="92" spans="1:59" x14ac:dyDescent="0.25">
      <c r="A92" s="78">
        <v>1</v>
      </c>
      <c r="B92" s="239"/>
      <c r="C92" s="240"/>
      <c r="D92" s="33"/>
      <c r="E92" s="194"/>
      <c r="F92" s="50"/>
      <c r="G92" s="51"/>
      <c r="H92" s="51"/>
      <c r="I92" s="52"/>
      <c r="J92" s="50"/>
      <c r="K92" s="51"/>
      <c r="L92" s="51"/>
      <c r="M92" s="52"/>
      <c r="N92" s="50"/>
      <c r="O92" s="51"/>
      <c r="P92" s="51"/>
      <c r="Q92" s="52"/>
      <c r="R92" s="53"/>
      <c r="S92" s="51"/>
      <c r="T92" s="51"/>
      <c r="U92" s="51"/>
      <c r="V92" s="52"/>
      <c r="W92" s="50"/>
      <c r="X92" s="51"/>
      <c r="Y92" s="190"/>
      <c r="Z92" s="130"/>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2"/>
      <c r="AZ92" s="131"/>
      <c r="BA92" s="131"/>
      <c r="BB92" s="8"/>
      <c r="BC92" s="8"/>
      <c r="BD92" s="8"/>
      <c r="BE92" s="8"/>
      <c r="BF92" s="2"/>
      <c r="BG92" s="2"/>
    </row>
    <row r="93" spans="1:59" x14ac:dyDescent="0.25">
      <c r="A93" s="78">
        <v>2</v>
      </c>
      <c r="B93" s="239"/>
      <c r="C93" s="240"/>
      <c r="D93" s="33"/>
      <c r="E93" s="194"/>
      <c r="F93" s="50"/>
      <c r="G93" s="51"/>
      <c r="H93" s="51"/>
      <c r="I93" s="52"/>
      <c r="J93" s="50"/>
      <c r="K93" s="51"/>
      <c r="L93" s="51"/>
      <c r="M93" s="52"/>
      <c r="N93" s="50"/>
      <c r="O93" s="51"/>
      <c r="P93" s="51"/>
      <c r="Q93" s="52"/>
      <c r="R93" s="53"/>
      <c r="S93" s="51"/>
      <c r="T93" s="51"/>
      <c r="U93" s="51"/>
      <c r="V93" s="52"/>
      <c r="W93" s="50"/>
      <c r="X93" s="51"/>
      <c r="Y93" s="190"/>
      <c r="Z93" s="130"/>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2"/>
      <c r="AZ93" s="131"/>
      <c r="BA93" s="131"/>
      <c r="BB93" s="8"/>
      <c r="BC93" s="8"/>
      <c r="BD93" s="8"/>
      <c r="BE93" s="8"/>
      <c r="BF93" s="2"/>
      <c r="BG93" s="2"/>
    </row>
    <row r="94" spans="1:59" x14ac:dyDescent="0.25">
      <c r="A94" s="78">
        <v>3</v>
      </c>
      <c r="B94" s="239"/>
      <c r="C94" s="240"/>
      <c r="D94" s="33"/>
      <c r="E94" s="194"/>
      <c r="F94" s="50"/>
      <c r="G94" s="51"/>
      <c r="H94" s="51"/>
      <c r="I94" s="52"/>
      <c r="J94" s="50"/>
      <c r="K94" s="51"/>
      <c r="L94" s="51"/>
      <c r="M94" s="52"/>
      <c r="N94" s="50"/>
      <c r="O94" s="51"/>
      <c r="P94" s="51"/>
      <c r="Q94" s="52"/>
      <c r="R94" s="53"/>
      <c r="S94" s="51"/>
      <c r="T94" s="51"/>
      <c r="U94" s="51"/>
      <c r="V94" s="52"/>
      <c r="W94" s="50"/>
      <c r="X94" s="51"/>
      <c r="Y94" s="190"/>
      <c r="Z94" s="130"/>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2"/>
      <c r="AZ94" s="131"/>
      <c r="BA94" s="131"/>
      <c r="BB94" s="8"/>
      <c r="BC94" s="8"/>
      <c r="BD94" s="8"/>
      <c r="BE94" s="8"/>
      <c r="BF94" s="2"/>
      <c r="BG94" s="2"/>
    </row>
    <row r="95" spans="1:59" x14ac:dyDescent="0.25">
      <c r="A95" s="78">
        <v>4</v>
      </c>
      <c r="B95" s="239"/>
      <c r="C95" s="240"/>
      <c r="D95" s="33"/>
      <c r="E95" s="194"/>
      <c r="F95" s="50"/>
      <c r="G95" s="51"/>
      <c r="H95" s="51"/>
      <c r="I95" s="52"/>
      <c r="J95" s="50"/>
      <c r="K95" s="51"/>
      <c r="L95" s="51"/>
      <c r="M95" s="52"/>
      <c r="N95" s="50"/>
      <c r="O95" s="51"/>
      <c r="P95" s="51"/>
      <c r="Q95" s="52"/>
      <c r="R95" s="53"/>
      <c r="S95" s="51"/>
      <c r="T95" s="51"/>
      <c r="U95" s="51"/>
      <c r="V95" s="52"/>
      <c r="W95" s="50"/>
      <c r="X95" s="51"/>
      <c r="Y95" s="190"/>
      <c r="Z95" s="130"/>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2"/>
      <c r="AZ95" s="131"/>
      <c r="BA95" s="131"/>
      <c r="BB95" s="8"/>
      <c r="BC95" s="8"/>
      <c r="BD95" s="8"/>
      <c r="BE95" s="8"/>
      <c r="BF95" s="2"/>
      <c r="BG95" s="2"/>
    </row>
    <row r="96" spans="1:59" x14ac:dyDescent="0.25">
      <c r="A96" s="78">
        <v>5</v>
      </c>
      <c r="B96" s="239"/>
      <c r="C96" s="240"/>
      <c r="D96" s="33"/>
      <c r="E96" s="194"/>
      <c r="F96" s="50"/>
      <c r="G96" s="51"/>
      <c r="H96" s="51"/>
      <c r="I96" s="52"/>
      <c r="J96" s="50"/>
      <c r="K96" s="51"/>
      <c r="L96" s="51"/>
      <c r="M96" s="52"/>
      <c r="N96" s="50"/>
      <c r="O96" s="51"/>
      <c r="P96" s="51"/>
      <c r="Q96" s="52"/>
      <c r="R96" s="53"/>
      <c r="S96" s="51"/>
      <c r="T96" s="51"/>
      <c r="U96" s="51"/>
      <c r="V96" s="52"/>
      <c r="W96" s="50"/>
      <c r="X96" s="51"/>
      <c r="Y96" s="190"/>
      <c r="Z96" s="130"/>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2"/>
      <c r="AZ96" s="131"/>
      <c r="BA96" s="131"/>
      <c r="BB96" s="8"/>
      <c r="BC96" s="8"/>
      <c r="BD96" s="8"/>
      <c r="BE96" s="8"/>
      <c r="BF96" s="2"/>
      <c r="BG96" s="2"/>
    </row>
    <row r="97" spans="1:59" x14ac:dyDescent="0.25">
      <c r="A97" s="78">
        <v>6</v>
      </c>
      <c r="B97" s="239"/>
      <c r="C97" s="240"/>
      <c r="D97" s="33"/>
      <c r="E97" s="194"/>
      <c r="F97" s="50"/>
      <c r="G97" s="51"/>
      <c r="H97" s="51"/>
      <c r="I97" s="52"/>
      <c r="J97" s="50"/>
      <c r="K97" s="51"/>
      <c r="L97" s="51"/>
      <c r="M97" s="52"/>
      <c r="N97" s="50"/>
      <c r="O97" s="51"/>
      <c r="P97" s="51"/>
      <c r="Q97" s="52"/>
      <c r="R97" s="53"/>
      <c r="S97" s="51"/>
      <c r="T97" s="51"/>
      <c r="U97" s="51"/>
      <c r="V97" s="52"/>
      <c r="W97" s="50"/>
      <c r="X97" s="51"/>
      <c r="Y97" s="190"/>
      <c r="Z97" s="130"/>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2"/>
      <c r="AZ97" s="131"/>
      <c r="BA97" s="131"/>
      <c r="BB97" s="8"/>
      <c r="BC97" s="8"/>
      <c r="BD97" s="8"/>
      <c r="BE97" s="8"/>
      <c r="BF97" s="2"/>
      <c r="BG97" s="2"/>
    </row>
    <row r="98" spans="1:59" x14ac:dyDescent="0.25">
      <c r="A98" s="78">
        <v>7</v>
      </c>
      <c r="B98" s="239"/>
      <c r="C98" s="240"/>
      <c r="D98" s="33"/>
      <c r="E98" s="194"/>
      <c r="F98" s="50"/>
      <c r="G98" s="51"/>
      <c r="H98" s="51"/>
      <c r="I98" s="52"/>
      <c r="J98" s="50"/>
      <c r="K98" s="51"/>
      <c r="L98" s="51"/>
      <c r="M98" s="52"/>
      <c r="N98" s="50"/>
      <c r="O98" s="51"/>
      <c r="P98" s="51"/>
      <c r="Q98" s="52"/>
      <c r="R98" s="53"/>
      <c r="S98" s="51"/>
      <c r="T98" s="51"/>
      <c r="U98" s="51"/>
      <c r="V98" s="52"/>
      <c r="W98" s="50"/>
      <c r="X98" s="51"/>
      <c r="Y98" s="190"/>
      <c r="Z98" s="130"/>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2"/>
      <c r="AZ98" s="131"/>
      <c r="BA98" s="131"/>
      <c r="BB98" s="8"/>
      <c r="BC98" s="8"/>
      <c r="BD98" s="8"/>
      <c r="BE98" s="8"/>
      <c r="BF98" s="2"/>
      <c r="BG98" s="2"/>
    </row>
    <row r="99" spans="1:59" x14ac:dyDescent="0.25">
      <c r="A99" s="78">
        <v>8</v>
      </c>
      <c r="B99" s="239"/>
      <c r="C99" s="240"/>
      <c r="D99" s="33"/>
      <c r="E99" s="194"/>
      <c r="F99" s="50"/>
      <c r="G99" s="51"/>
      <c r="H99" s="51"/>
      <c r="I99" s="52"/>
      <c r="J99" s="50"/>
      <c r="K99" s="51"/>
      <c r="L99" s="51"/>
      <c r="M99" s="52"/>
      <c r="N99" s="50"/>
      <c r="O99" s="51"/>
      <c r="P99" s="51"/>
      <c r="Q99" s="52"/>
      <c r="R99" s="53"/>
      <c r="S99" s="51"/>
      <c r="T99" s="51"/>
      <c r="U99" s="51"/>
      <c r="V99" s="52"/>
      <c r="W99" s="50"/>
      <c r="X99" s="51"/>
      <c r="Y99" s="190"/>
      <c r="Z99" s="130"/>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2"/>
      <c r="AZ99" s="131"/>
      <c r="BA99" s="131"/>
      <c r="BB99" s="8"/>
      <c r="BC99" s="8"/>
      <c r="BD99" s="8"/>
      <c r="BE99" s="8"/>
      <c r="BF99" s="2"/>
      <c r="BG99" s="2"/>
    </row>
    <row r="100" spans="1:59" x14ac:dyDescent="0.25">
      <c r="A100" s="78">
        <v>9</v>
      </c>
      <c r="B100" s="239"/>
      <c r="C100" s="240"/>
      <c r="D100" s="33"/>
      <c r="E100" s="194"/>
      <c r="F100" s="50"/>
      <c r="G100" s="51"/>
      <c r="H100" s="51"/>
      <c r="I100" s="52"/>
      <c r="J100" s="50"/>
      <c r="K100" s="51"/>
      <c r="L100" s="51"/>
      <c r="M100" s="52"/>
      <c r="N100" s="50"/>
      <c r="O100" s="51"/>
      <c r="P100" s="51"/>
      <c r="Q100" s="52"/>
      <c r="R100" s="53"/>
      <c r="S100" s="51"/>
      <c r="T100" s="51"/>
      <c r="U100" s="51"/>
      <c r="V100" s="52"/>
      <c r="W100" s="50"/>
      <c r="X100" s="51"/>
      <c r="Y100" s="190"/>
      <c r="Z100" s="130"/>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2"/>
      <c r="AZ100" s="131"/>
      <c r="BA100" s="131"/>
      <c r="BB100" s="8"/>
      <c r="BC100" s="8"/>
      <c r="BD100" s="8"/>
      <c r="BE100" s="8"/>
      <c r="BF100" s="2"/>
      <c r="BG100" s="2"/>
    </row>
    <row r="101" spans="1:59" x14ac:dyDescent="0.25">
      <c r="A101" s="78">
        <v>10</v>
      </c>
      <c r="B101" s="239"/>
      <c r="C101" s="240"/>
      <c r="D101" s="33"/>
      <c r="E101" s="194"/>
      <c r="F101" s="50"/>
      <c r="G101" s="51"/>
      <c r="H101" s="51"/>
      <c r="I101" s="52"/>
      <c r="J101" s="50"/>
      <c r="K101" s="51"/>
      <c r="L101" s="51"/>
      <c r="M101" s="52"/>
      <c r="N101" s="50"/>
      <c r="O101" s="51"/>
      <c r="P101" s="51"/>
      <c r="Q101" s="52"/>
      <c r="R101" s="53"/>
      <c r="S101" s="51"/>
      <c r="T101" s="51"/>
      <c r="U101" s="51"/>
      <c r="V101" s="52"/>
      <c r="W101" s="50"/>
      <c r="X101" s="51"/>
      <c r="Y101" s="190"/>
      <c r="Z101" s="130"/>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2"/>
      <c r="AZ101" s="131"/>
      <c r="BA101" s="131"/>
      <c r="BB101" s="8"/>
      <c r="BC101" s="8"/>
      <c r="BD101" s="8"/>
      <c r="BE101" s="8"/>
      <c r="BF101" s="2"/>
      <c r="BG101" s="2"/>
    </row>
    <row r="102" spans="1:59" x14ac:dyDescent="0.25">
      <c r="A102" s="78">
        <v>11</v>
      </c>
      <c r="B102" s="239"/>
      <c r="C102" s="240"/>
      <c r="D102" s="33"/>
      <c r="E102" s="194"/>
      <c r="F102" s="50"/>
      <c r="G102" s="51"/>
      <c r="H102" s="51"/>
      <c r="I102" s="52"/>
      <c r="J102" s="50"/>
      <c r="K102" s="51"/>
      <c r="L102" s="51"/>
      <c r="M102" s="52"/>
      <c r="N102" s="50"/>
      <c r="O102" s="51"/>
      <c r="P102" s="51"/>
      <c r="Q102" s="52"/>
      <c r="R102" s="53"/>
      <c r="S102" s="51"/>
      <c r="T102" s="51"/>
      <c r="U102" s="51"/>
      <c r="V102" s="52"/>
      <c r="W102" s="50"/>
      <c r="X102" s="51"/>
      <c r="Y102" s="190"/>
      <c r="Z102" s="130"/>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2"/>
      <c r="AZ102" s="131"/>
      <c r="BA102" s="131"/>
      <c r="BB102" s="8"/>
      <c r="BC102" s="8"/>
      <c r="BD102" s="8"/>
      <c r="BE102" s="8"/>
      <c r="BF102" s="2"/>
      <c r="BG102" s="2"/>
    </row>
    <row r="103" spans="1:59" ht="15.75" thickBot="1" x14ac:dyDescent="0.3">
      <c r="A103" s="81">
        <v>12</v>
      </c>
      <c r="B103" s="241"/>
      <c r="C103" s="242"/>
      <c r="D103" s="34"/>
      <c r="E103" s="195"/>
      <c r="F103" s="58"/>
      <c r="G103" s="59"/>
      <c r="H103" s="59"/>
      <c r="I103" s="60"/>
      <c r="J103" s="58"/>
      <c r="K103" s="59"/>
      <c r="L103" s="59"/>
      <c r="M103" s="60"/>
      <c r="N103" s="58"/>
      <c r="O103" s="59"/>
      <c r="P103" s="59"/>
      <c r="Q103" s="60"/>
      <c r="R103" s="61"/>
      <c r="S103" s="59"/>
      <c r="T103" s="59"/>
      <c r="U103" s="59"/>
      <c r="V103" s="60"/>
      <c r="W103" s="58"/>
      <c r="X103" s="59"/>
      <c r="Y103" s="191"/>
      <c r="Z103" s="130"/>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2"/>
      <c r="AZ103" s="131"/>
      <c r="BA103" s="131"/>
      <c r="BB103" s="8"/>
      <c r="BC103" s="8"/>
      <c r="BD103" s="8"/>
      <c r="BE103" s="8"/>
      <c r="BF103" s="2"/>
      <c r="BG103" s="2"/>
    </row>
    <row r="104" spans="1:59" ht="15.75" thickTop="1" x14ac:dyDescent="0.25">
      <c r="A104" s="10"/>
      <c r="B104" s="10"/>
      <c r="D104" s="2"/>
      <c r="E104" s="2"/>
      <c r="F104" s="2"/>
      <c r="G104" s="2"/>
      <c r="H104" s="2"/>
      <c r="I104" s="2"/>
      <c r="J104" s="2"/>
      <c r="K104" s="2"/>
      <c r="L104" s="2"/>
      <c r="M104" s="2"/>
      <c r="N104" s="2"/>
      <c r="O104" s="2"/>
      <c r="P104" s="2"/>
      <c r="Q104" s="2"/>
      <c r="R104" s="2"/>
      <c r="S104" s="2"/>
      <c r="T104" s="2"/>
      <c r="U104" s="2"/>
      <c r="V104" s="2"/>
      <c r="W104" s="2"/>
      <c r="X104" s="2"/>
      <c r="Y104" s="2"/>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Y104" s="11"/>
      <c r="AZ104" s="9"/>
      <c r="BA104" s="9"/>
      <c r="BB104" s="9"/>
      <c r="BC104" s="9"/>
      <c r="BD104" s="9"/>
      <c r="BE104" s="9"/>
      <c r="BF104" s="9"/>
      <c r="BG104" s="9"/>
    </row>
    <row r="105" spans="1:59" x14ac:dyDescent="0.25">
      <c r="A105" s="10"/>
      <c r="B105" s="10"/>
      <c r="D105" s="2"/>
      <c r="E105" s="2"/>
      <c r="F105" s="2"/>
      <c r="G105" s="2"/>
      <c r="H105" s="2"/>
      <c r="I105" s="2"/>
      <c r="J105" s="2"/>
      <c r="K105" s="2"/>
      <c r="L105" s="2"/>
      <c r="M105" s="2"/>
      <c r="N105" s="2"/>
      <c r="O105" s="2"/>
      <c r="P105" s="2"/>
      <c r="Q105" s="2"/>
      <c r="R105" s="2"/>
      <c r="S105" s="2"/>
      <c r="T105" s="2"/>
      <c r="U105" s="2"/>
      <c r="V105" s="2"/>
      <c r="W105" s="2"/>
      <c r="X105" s="2"/>
      <c r="Y105" s="2"/>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Y105" s="11"/>
      <c r="AZ105" s="9"/>
      <c r="BA105" s="9"/>
      <c r="BB105" s="9"/>
      <c r="BC105" s="9"/>
      <c r="BD105" s="9"/>
      <c r="BE105" s="9"/>
      <c r="BF105" s="9"/>
      <c r="BG105" s="9"/>
    </row>
    <row r="106" spans="1:59" x14ac:dyDescent="0.25">
      <c r="A106" s="10"/>
      <c r="B106" s="10"/>
      <c r="D106" s="2"/>
      <c r="E106" s="2"/>
      <c r="F106" s="2"/>
      <c r="G106" s="2"/>
      <c r="H106" s="2"/>
      <c r="I106" s="2"/>
      <c r="J106" s="2"/>
      <c r="K106" s="2"/>
      <c r="L106" s="2"/>
      <c r="M106" s="2"/>
      <c r="N106" s="2"/>
      <c r="O106" s="2"/>
      <c r="P106" s="2"/>
      <c r="Q106" s="2"/>
      <c r="R106" s="2"/>
      <c r="S106" s="2"/>
      <c r="T106" s="2"/>
      <c r="U106" s="2"/>
      <c r="V106" s="2"/>
      <c r="W106" s="2"/>
      <c r="X106" s="2"/>
      <c r="Y106" s="2"/>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Y106" s="11"/>
      <c r="AZ106" s="9"/>
      <c r="BA106" s="9"/>
      <c r="BB106" s="9"/>
      <c r="BC106" s="9"/>
      <c r="BD106" s="9"/>
      <c r="BE106" s="9"/>
      <c r="BF106" s="9"/>
      <c r="BG106" s="9"/>
    </row>
    <row r="107" spans="1:59" x14ac:dyDescent="0.25">
      <c r="A107" s="10"/>
      <c r="B107" s="10"/>
      <c r="D107" s="2"/>
      <c r="E107" s="2"/>
      <c r="F107" s="2"/>
      <c r="G107" s="2"/>
      <c r="H107" s="2"/>
      <c r="I107" s="2"/>
      <c r="J107" s="2"/>
      <c r="K107" s="2"/>
      <c r="L107" s="2"/>
      <c r="M107" s="2"/>
      <c r="N107" s="2"/>
      <c r="O107" s="2"/>
      <c r="P107" s="2"/>
      <c r="Q107" s="2"/>
      <c r="R107" s="2"/>
      <c r="S107" s="2"/>
      <c r="T107" s="2"/>
      <c r="U107" s="2"/>
      <c r="V107" s="2"/>
      <c r="W107" s="2"/>
      <c r="X107" s="2"/>
      <c r="Y107" s="2"/>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Y107" s="9"/>
      <c r="AZ107" s="9"/>
      <c r="BA107" s="9"/>
      <c r="BB107" s="9"/>
      <c r="BC107" s="9"/>
      <c r="BD107" s="9"/>
      <c r="BE107" s="9"/>
      <c r="BF107" s="9"/>
      <c r="BG107" s="9"/>
    </row>
    <row r="108" spans="1:59" x14ac:dyDescent="0.25">
      <c r="A108" s="10"/>
      <c r="B108" s="10"/>
      <c r="D108" s="2"/>
      <c r="E108" s="2"/>
      <c r="F108" s="2"/>
      <c r="G108" s="2"/>
      <c r="H108" s="2"/>
      <c r="I108" s="2"/>
      <c r="J108" s="2"/>
      <c r="K108" s="2"/>
      <c r="L108" s="2"/>
      <c r="M108" s="2"/>
      <c r="N108" s="2"/>
      <c r="O108" s="2"/>
      <c r="P108" s="2"/>
      <c r="Q108" s="2"/>
      <c r="R108" s="2"/>
      <c r="S108" s="2"/>
      <c r="T108" s="2"/>
      <c r="U108" s="2"/>
      <c r="V108" s="2"/>
      <c r="W108" s="2"/>
      <c r="X108" s="2"/>
      <c r="Y108" s="2"/>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Y108" s="9"/>
      <c r="AZ108" s="9"/>
      <c r="BA108" s="9"/>
      <c r="BB108" s="9"/>
      <c r="BC108" s="9"/>
      <c r="BD108" s="9"/>
      <c r="BE108" s="9"/>
      <c r="BF108" s="9"/>
      <c r="BG108" s="9"/>
    </row>
    <row r="109" spans="1:59" x14ac:dyDescent="0.25">
      <c r="A109" s="10"/>
      <c r="B109" s="10"/>
      <c r="D109" s="2"/>
      <c r="E109" s="2"/>
      <c r="F109" s="2"/>
      <c r="G109" s="2"/>
      <c r="H109" s="2"/>
      <c r="I109" s="2"/>
      <c r="J109" s="2"/>
      <c r="K109" s="2"/>
      <c r="L109" s="2"/>
      <c r="M109" s="2"/>
      <c r="N109" s="2"/>
      <c r="O109" s="2"/>
      <c r="P109" s="2"/>
      <c r="Q109" s="2"/>
      <c r="R109" s="2"/>
      <c r="S109" s="2"/>
      <c r="T109" s="2"/>
      <c r="U109" s="2"/>
      <c r="V109" s="2"/>
      <c r="W109" s="2"/>
      <c r="X109" s="2"/>
      <c r="Y109" s="2"/>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Y109" s="9"/>
      <c r="AZ109" s="9"/>
      <c r="BA109" s="9"/>
      <c r="BB109" s="9"/>
      <c r="BC109" s="9"/>
      <c r="BD109" s="9"/>
      <c r="BE109" s="9"/>
      <c r="BF109" s="9"/>
      <c r="BG109" s="9"/>
    </row>
    <row r="110" spans="1:59" x14ac:dyDescent="0.25">
      <c r="A110" s="10"/>
      <c r="B110" s="10"/>
      <c r="D110" s="2"/>
      <c r="E110" s="2"/>
      <c r="F110" s="2"/>
      <c r="G110" s="2"/>
      <c r="H110" s="2"/>
      <c r="I110" s="2"/>
      <c r="J110" s="2"/>
      <c r="K110" s="2"/>
      <c r="L110" s="2"/>
      <c r="M110" s="2"/>
      <c r="N110" s="2"/>
      <c r="O110" s="2"/>
      <c r="P110" s="2"/>
      <c r="Q110" s="2"/>
      <c r="R110" s="2"/>
      <c r="S110" s="2"/>
      <c r="T110" s="2"/>
      <c r="U110" s="2"/>
      <c r="V110" s="2"/>
      <c r="W110" s="2"/>
      <c r="X110" s="2"/>
      <c r="Y110" s="2"/>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Y110" s="9"/>
      <c r="AZ110" s="9"/>
      <c r="BA110" s="9"/>
      <c r="BB110" s="9"/>
      <c r="BC110" s="9"/>
      <c r="BD110" s="9"/>
      <c r="BE110" s="9"/>
      <c r="BF110" s="9"/>
      <c r="BG110" s="9"/>
    </row>
    <row r="111" spans="1:59" x14ac:dyDescent="0.25">
      <c r="A111" s="10"/>
      <c r="B111" s="10"/>
      <c r="D111" s="2"/>
      <c r="E111" s="2"/>
      <c r="F111" s="2"/>
      <c r="G111" s="2"/>
      <c r="H111" s="2"/>
      <c r="I111" s="2"/>
      <c r="J111" s="2"/>
      <c r="K111" s="2"/>
      <c r="L111" s="2"/>
      <c r="M111" s="2"/>
      <c r="N111" s="2"/>
      <c r="O111" s="2"/>
      <c r="P111" s="2"/>
      <c r="Q111" s="2"/>
      <c r="R111" s="2"/>
      <c r="S111" s="2"/>
      <c r="T111" s="2"/>
      <c r="U111" s="2"/>
      <c r="V111" s="2"/>
      <c r="W111" s="2"/>
      <c r="X111" s="2"/>
      <c r="Y111" s="2"/>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Y111" s="9"/>
      <c r="AZ111" s="9"/>
      <c r="BA111" s="9"/>
      <c r="BB111" s="9"/>
      <c r="BC111" s="9"/>
      <c r="BD111" s="9"/>
      <c r="BE111" s="9"/>
      <c r="BF111" s="9"/>
      <c r="BG111" s="9"/>
    </row>
    <row r="112" spans="1:59" x14ac:dyDescent="0.25">
      <c r="A112" s="10"/>
      <c r="B112" s="10"/>
      <c r="D112" s="2"/>
      <c r="E112" s="2"/>
      <c r="F112" s="2"/>
      <c r="G112" s="2"/>
      <c r="H112" s="2"/>
      <c r="I112" s="2"/>
      <c r="J112" s="2"/>
      <c r="K112" s="2"/>
      <c r="L112" s="2"/>
      <c r="M112" s="2"/>
      <c r="N112" s="2"/>
      <c r="O112" s="2"/>
      <c r="P112" s="2"/>
      <c r="Q112" s="2"/>
      <c r="R112" s="2"/>
      <c r="S112" s="2"/>
      <c r="T112" s="2"/>
      <c r="U112" s="2"/>
      <c r="V112" s="2"/>
      <c r="W112" s="2"/>
      <c r="X112" s="2"/>
      <c r="Y112" s="2"/>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Y112" s="9"/>
      <c r="AZ112" s="9"/>
      <c r="BA112" s="9"/>
      <c r="BB112" s="9"/>
      <c r="BC112" s="9"/>
      <c r="BD112" s="9"/>
      <c r="BE112" s="9"/>
      <c r="BF112" s="9"/>
      <c r="BG112" s="9"/>
    </row>
    <row r="113" spans="1:59" x14ac:dyDescent="0.25">
      <c r="A113" s="10"/>
      <c r="B113" s="10"/>
      <c r="D113" s="2"/>
      <c r="E113" s="2"/>
      <c r="F113" s="2"/>
      <c r="G113" s="2"/>
      <c r="H113" s="2"/>
      <c r="I113" s="2"/>
      <c r="J113" s="2"/>
      <c r="K113" s="2"/>
      <c r="L113" s="2"/>
      <c r="M113" s="2"/>
      <c r="N113" s="2"/>
      <c r="O113" s="2"/>
      <c r="P113" s="2"/>
      <c r="Q113" s="2"/>
      <c r="R113" s="2"/>
      <c r="S113" s="2"/>
      <c r="T113" s="2"/>
      <c r="U113" s="2"/>
      <c r="V113" s="2"/>
      <c r="W113" s="2"/>
      <c r="X113" s="2"/>
      <c r="Y113" s="2"/>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Y113" s="9"/>
      <c r="AZ113" s="9"/>
      <c r="BA113" s="9"/>
      <c r="BB113" s="9"/>
      <c r="BC113" s="9"/>
      <c r="BD113" s="9"/>
      <c r="BE113" s="9"/>
      <c r="BF113" s="9"/>
      <c r="BG113" s="9"/>
    </row>
    <row r="114" spans="1:59" x14ac:dyDescent="0.25">
      <c r="A114" s="10"/>
      <c r="B114" s="10"/>
      <c r="D114" s="2"/>
      <c r="E114" s="2"/>
      <c r="F114" s="2"/>
      <c r="G114" s="2"/>
      <c r="H114" s="2"/>
      <c r="I114" s="2"/>
      <c r="J114" s="2"/>
      <c r="K114" s="2"/>
      <c r="L114" s="2"/>
      <c r="M114" s="2"/>
      <c r="N114" s="2"/>
      <c r="O114" s="2"/>
      <c r="P114" s="2"/>
      <c r="Q114" s="2"/>
      <c r="R114" s="2"/>
      <c r="S114" s="2"/>
      <c r="T114" s="2"/>
      <c r="U114" s="2"/>
      <c r="V114" s="2"/>
      <c r="W114" s="2"/>
      <c r="X114" s="2"/>
      <c r="Y114" s="2"/>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Y114" s="9"/>
      <c r="AZ114" s="9"/>
      <c r="BA114" s="9"/>
      <c r="BB114" s="9"/>
      <c r="BC114" s="9"/>
      <c r="BD114" s="9"/>
      <c r="BE114" s="9"/>
      <c r="BF114" s="9"/>
      <c r="BG114" s="9"/>
    </row>
    <row r="115" spans="1:59" x14ac:dyDescent="0.25">
      <c r="A115" s="10"/>
      <c r="B115" s="10"/>
      <c r="D115" s="2"/>
      <c r="E115" s="2"/>
      <c r="F115" s="2"/>
      <c r="G115" s="2"/>
      <c r="H115" s="2"/>
      <c r="I115" s="2"/>
      <c r="J115" s="2"/>
      <c r="K115" s="2"/>
      <c r="L115" s="2"/>
      <c r="M115" s="2"/>
      <c r="N115" s="2"/>
      <c r="O115" s="2"/>
      <c r="P115" s="2"/>
      <c r="Q115" s="2"/>
      <c r="R115" s="2"/>
      <c r="S115" s="2"/>
      <c r="T115" s="2"/>
      <c r="U115" s="2"/>
      <c r="V115" s="2"/>
      <c r="W115" s="2"/>
      <c r="X115" s="2"/>
      <c r="Y115" s="2"/>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Y115" s="9"/>
      <c r="AZ115" s="9"/>
      <c r="BA115" s="9"/>
      <c r="BB115" s="9"/>
      <c r="BC115" s="9"/>
      <c r="BD115" s="9"/>
      <c r="BE115" s="9"/>
      <c r="BF115" s="9"/>
      <c r="BG115" s="9"/>
    </row>
    <row r="116" spans="1:59" x14ac:dyDescent="0.25">
      <c r="A116" s="10"/>
      <c r="B116" s="10"/>
      <c r="D116" s="2"/>
      <c r="E116" s="2"/>
      <c r="F116" s="2"/>
      <c r="G116" s="2"/>
      <c r="H116" s="2"/>
      <c r="I116" s="2"/>
      <c r="J116" s="2"/>
      <c r="K116" s="2"/>
      <c r="L116" s="2"/>
      <c r="M116" s="2"/>
      <c r="N116" s="2"/>
      <c r="O116" s="2"/>
      <c r="P116" s="2"/>
      <c r="Q116" s="2"/>
      <c r="R116" s="2"/>
      <c r="S116" s="2"/>
      <c r="T116" s="2"/>
      <c r="U116" s="2"/>
      <c r="V116" s="2"/>
      <c r="W116" s="2"/>
      <c r="X116" s="2"/>
      <c r="Y116" s="2"/>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Y116" s="9"/>
      <c r="AZ116" s="9"/>
      <c r="BA116" s="9"/>
      <c r="BB116" s="9"/>
      <c r="BC116" s="9"/>
      <c r="BD116" s="9"/>
      <c r="BE116" s="9"/>
      <c r="BF116" s="9"/>
      <c r="BG116" s="9"/>
    </row>
    <row r="117" spans="1:59" x14ac:dyDescent="0.25">
      <c r="A117" s="10"/>
      <c r="B117" s="10"/>
      <c r="D117" s="2"/>
      <c r="E117" s="2"/>
      <c r="F117" s="2"/>
      <c r="G117" s="2"/>
      <c r="H117" s="2"/>
      <c r="I117" s="2"/>
      <c r="J117" s="2"/>
      <c r="K117" s="2"/>
      <c r="L117" s="2"/>
      <c r="M117" s="2"/>
      <c r="N117" s="2"/>
      <c r="O117" s="2"/>
      <c r="P117" s="2"/>
      <c r="Q117" s="2"/>
      <c r="R117" s="2"/>
      <c r="S117" s="2"/>
      <c r="T117" s="2"/>
      <c r="U117" s="2"/>
      <c r="V117" s="2"/>
      <c r="W117" s="2"/>
      <c r="X117" s="2"/>
      <c r="Y117" s="2"/>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Y117" s="9"/>
      <c r="AZ117" s="9"/>
      <c r="BA117" s="9"/>
      <c r="BB117" s="9"/>
      <c r="BC117" s="9"/>
      <c r="BD117" s="9"/>
      <c r="BE117" s="9"/>
      <c r="BF117" s="9"/>
      <c r="BG117" s="9"/>
    </row>
    <row r="118" spans="1:59" x14ac:dyDescent="0.25">
      <c r="A118" s="10"/>
      <c r="B118" s="10"/>
    </row>
    <row r="119" spans="1:59" x14ac:dyDescent="0.25">
      <c r="A119" s="10"/>
      <c r="B119" s="10"/>
    </row>
    <row r="120" spans="1:59" x14ac:dyDescent="0.25">
      <c r="A120" s="10"/>
      <c r="B120" s="10"/>
    </row>
    <row r="121" spans="1:59" x14ac:dyDescent="0.25">
      <c r="A121" s="10"/>
      <c r="B121" s="10"/>
    </row>
    <row r="122" spans="1:59" x14ac:dyDescent="0.25">
      <c r="A122" s="10"/>
      <c r="B122" s="10"/>
    </row>
    <row r="123" spans="1:59" x14ac:dyDescent="0.25">
      <c r="A123" s="10"/>
      <c r="B123" s="10"/>
    </row>
    <row r="124" spans="1:59" x14ac:dyDescent="0.25">
      <c r="A124" s="10"/>
      <c r="B124" s="10"/>
    </row>
    <row r="125" spans="1:59" x14ac:dyDescent="0.25">
      <c r="A125" s="10"/>
      <c r="B125" s="10"/>
    </row>
    <row r="126" spans="1:59" x14ac:dyDescent="0.25">
      <c r="A126" s="10"/>
      <c r="B126" s="10"/>
    </row>
    <row r="127" spans="1:59" x14ac:dyDescent="0.25">
      <c r="A127" s="10"/>
      <c r="B127" s="10"/>
    </row>
    <row r="128" spans="1:59" x14ac:dyDescent="0.25">
      <c r="A128" s="10"/>
      <c r="B128" s="10"/>
    </row>
    <row r="129" spans="1:2" x14ac:dyDescent="0.25">
      <c r="A129" s="10"/>
      <c r="B129" s="10"/>
    </row>
    <row r="130" spans="1:2" x14ac:dyDescent="0.25">
      <c r="A130" s="10"/>
      <c r="B130" s="10"/>
    </row>
    <row r="131" spans="1:2" x14ac:dyDescent="0.25">
      <c r="A131" s="10"/>
      <c r="B131" s="10"/>
    </row>
    <row r="132" spans="1:2" x14ac:dyDescent="0.25">
      <c r="A132" s="10"/>
      <c r="B132" s="10"/>
    </row>
    <row r="133" spans="1:2" x14ac:dyDescent="0.25">
      <c r="A133" s="10"/>
      <c r="B133" s="10"/>
    </row>
    <row r="134" spans="1:2" x14ac:dyDescent="0.25">
      <c r="A134" s="10"/>
      <c r="B134" s="10"/>
    </row>
    <row r="135" spans="1:2" x14ac:dyDescent="0.25">
      <c r="A135" s="10"/>
      <c r="B135" s="10"/>
    </row>
    <row r="136" spans="1:2" x14ac:dyDescent="0.25">
      <c r="A136" s="10"/>
      <c r="B136" s="10"/>
    </row>
  </sheetData>
  <sheetProtection selectLockedCells="1" selectUnlockedCells="1"/>
  <mergeCells count="4">
    <mergeCell ref="Z2:BA2"/>
    <mergeCell ref="F1:V1"/>
    <mergeCell ref="J2:M2"/>
    <mergeCell ref="N2:Q2"/>
  </mergeCells>
  <conditionalFormatting sqref="Z4">
    <cfRule type="cellIs" dxfId="63" priority="33" operator="equal">
      <formula>"GEKWALIFICEERD"</formula>
    </cfRule>
    <cfRule type="cellIs" dxfId="64" priority="32" operator="equal">
      <formula>"MINIMUM"</formula>
    </cfRule>
    <cfRule type="cellIs" dxfId="62" priority="31" operator="equal">
      <formula>"ONVOLDOENDE"</formula>
    </cfRule>
  </conditionalFormatting>
  <conditionalFormatting sqref="Z10">
    <cfRule type="cellIs" dxfId="57" priority="28" operator="equal">
      <formula>"ONVOLDOENDE"</formula>
    </cfRule>
    <cfRule type="cellIs" dxfId="58" priority="29" operator="equal">
      <formula>"MINIMUM"</formula>
    </cfRule>
    <cfRule type="cellIs" dxfId="59" priority="30" operator="equal">
      <formula>"GEKWALIFICEERD"</formula>
    </cfRule>
  </conditionalFormatting>
  <conditionalFormatting sqref="Z18">
    <cfRule type="cellIs" dxfId="51" priority="25" operator="equal">
      <formula>"ONVOLDOENDE"</formula>
    </cfRule>
    <cfRule type="cellIs" dxfId="52" priority="26" operator="equal">
      <formula>"MINIMUM"</formula>
    </cfRule>
    <cfRule type="cellIs" dxfId="53" priority="27" operator="equal">
      <formula>"GEKWALIFICEERD"</formula>
    </cfRule>
  </conditionalFormatting>
  <conditionalFormatting sqref="Z26">
    <cfRule type="cellIs" dxfId="45" priority="22" operator="equal">
      <formula>"ONVOLDOENDE"</formula>
    </cfRule>
    <cfRule type="cellIs" dxfId="46" priority="23" operator="equal">
      <formula>"MINIMUM"</formula>
    </cfRule>
    <cfRule type="cellIs" dxfId="47" priority="24" operator="equal">
      <formula>"GEKWALIFICEERD"</formula>
    </cfRule>
  </conditionalFormatting>
  <conditionalFormatting sqref="Z34">
    <cfRule type="cellIs" dxfId="39" priority="19" operator="equal">
      <formula>"ONVOLDOENDE"</formula>
    </cfRule>
    <cfRule type="cellIs" dxfId="40" priority="20" operator="equal">
      <formula>"MINIMUM"</formula>
    </cfRule>
    <cfRule type="cellIs" dxfId="41" priority="21" operator="equal">
      <formula>"GEKWALIFICEERD"</formula>
    </cfRule>
  </conditionalFormatting>
  <conditionalFormatting sqref="Z42">
    <cfRule type="cellIs" dxfId="33" priority="16" operator="equal">
      <formula>"ONVOLDOENDE"</formula>
    </cfRule>
    <cfRule type="cellIs" dxfId="34" priority="17" operator="equal">
      <formula>"MINIMUM"</formula>
    </cfRule>
    <cfRule type="cellIs" dxfId="35" priority="18" operator="equal">
      <formula>"GEKWALIFICEERD"</formula>
    </cfRule>
  </conditionalFormatting>
  <conditionalFormatting sqref="Z50">
    <cfRule type="cellIs" dxfId="27" priority="13" operator="equal">
      <formula>"ONVOLDOENDE"</formula>
    </cfRule>
    <cfRule type="cellIs" dxfId="28" priority="14" operator="equal">
      <formula>"MINIMUM"</formula>
    </cfRule>
    <cfRule type="cellIs" dxfId="29" priority="15" operator="equal">
      <formula>"GEKWALIFICEERD"</formula>
    </cfRule>
  </conditionalFormatting>
  <conditionalFormatting sqref="Z58">
    <cfRule type="cellIs" dxfId="21" priority="10" operator="equal">
      <formula>"ONVOLDOENDE"</formula>
    </cfRule>
    <cfRule type="cellIs" dxfId="22" priority="11" operator="equal">
      <formula>"MINIMUM"</formula>
    </cfRule>
    <cfRule type="cellIs" dxfId="23" priority="12" operator="equal">
      <formula>"GEKWALIFICEERD"</formula>
    </cfRule>
  </conditionalFormatting>
  <conditionalFormatting sqref="Z66">
    <cfRule type="cellIs" dxfId="15" priority="7" operator="equal">
      <formula>"ONVOLDOENDE"</formula>
    </cfRule>
    <cfRule type="cellIs" dxfId="16" priority="8" operator="equal">
      <formula>"MINIMUM"</formula>
    </cfRule>
    <cfRule type="cellIs" dxfId="17" priority="9" operator="equal">
      <formula>"GEKWALIFICEERD"</formula>
    </cfRule>
  </conditionalFormatting>
  <conditionalFormatting sqref="Z74">
    <cfRule type="cellIs" dxfId="9" priority="4" operator="equal">
      <formula>"ONVOLDOENDE"</formula>
    </cfRule>
    <cfRule type="cellIs" dxfId="10" priority="5" operator="equal">
      <formula>"MINIMUM"</formula>
    </cfRule>
    <cfRule type="cellIs" dxfId="11" priority="6" operator="equal">
      <formula>"GEKWALIFICEERD"</formula>
    </cfRule>
  </conditionalFormatting>
  <conditionalFormatting sqref="Z82">
    <cfRule type="cellIs" dxfId="3" priority="1" operator="equal">
      <formula>"ONVOLDOENDE"</formula>
    </cfRule>
    <cfRule type="cellIs" dxfId="4" priority="2" operator="equal">
      <formula>"MINIMUM"</formula>
    </cfRule>
    <cfRule type="cellIs" dxfId="5" priority="3" operator="equal">
      <formula>"GEKWALIFICEERD"</formula>
    </cfRule>
  </conditionalFormatting>
  <pageMargins left="0.70866141732283472" right="0.70866141732283472" top="0.74803149606299213" bottom="0.74803149606299213" header="0.31496062992125984" footer="0.31496062992125984"/>
  <pageSetup paperSize="8" scale="73" orientation="landscape" horizontalDpi="4294967293" verticalDpi="0" r:id="rId1"/>
  <headerFooter>
    <oddHeader>&amp;C&amp;14Overzicht behaald kwalificaties kader en teams</oddHeader>
    <oddFooter>&amp;C**** vertrouwelijk ****</oddFooter>
  </headerFooter>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Geen juiste speltak" error="Dit werkblad is gebaseerd op de spelvisie en het spelaanbod van van Scouting Nederland. Indien je een andere speltaknaam invoert, dan de namen die in het drop down menu staan, zullen de formules in dit werkblad niet werken!" promptTitle="Type speltak" prompt="Kies hier de juiste speltak:_x000a_Bevers (5 tot 7 jaar)_x000a_Welpen (7 tot 11 jaar)_x000a_Scouts (11 tot 15 jaar)_x000a_Explorers (15 tot 18 jaar)_x000a_Roverscouts (18 tot 21 jaar)">
          <x14:formula1>
            <xm:f>Tabellen!$B$51:$B$55</xm:f>
          </x14:formula1>
          <xm:sqref>C26 C4 C10 C58 C66 C74 C82 C18 C50 C42 C34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selection activeCell="F13" sqref="F13"/>
    </sheetView>
  </sheetViews>
  <sheetFormatPr defaultRowHeight="15" x14ac:dyDescent="0.25"/>
  <cols>
    <col min="1" max="1" width="33.7109375" customWidth="1"/>
    <col min="6" max="6" width="10.5703125" bestFit="1" customWidth="1"/>
    <col min="9" max="9" width="12.140625" customWidth="1"/>
  </cols>
  <sheetData>
    <row r="1" spans="1:10" ht="21" x14ac:dyDescent="0.35">
      <c r="A1" s="196" t="s">
        <v>60</v>
      </c>
      <c r="B1" s="196"/>
      <c r="C1" s="196"/>
      <c r="D1" s="196"/>
      <c r="E1" s="196"/>
      <c r="F1" s="196"/>
    </row>
    <row r="2" spans="1:10" ht="21" x14ac:dyDescent="0.35">
      <c r="A2" s="197" t="s">
        <v>61</v>
      </c>
      <c r="B2" s="197"/>
      <c r="C2" s="197"/>
      <c r="D2" s="196"/>
      <c r="E2" s="196"/>
      <c r="F2" s="196"/>
    </row>
    <row r="3" spans="1:10" ht="21" x14ac:dyDescent="0.35">
      <c r="A3" s="196"/>
      <c r="B3" s="196"/>
      <c r="C3" s="196"/>
      <c r="D3" s="196"/>
      <c r="E3" s="196"/>
      <c r="F3" s="196"/>
    </row>
    <row r="5" spans="1:10" ht="15.75" thickBot="1" x14ac:dyDescent="0.3"/>
    <row r="6" spans="1:10" ht="16.5" thickTop="1" thickBot="1" x14ac:dyDescent="0.3">
      <c r="A6" s="71" t="s">
        <v>62</v>
      </c>
      <c r="I6" t="s">
        <v>63</v>
      </c>
      <c r="J6" t="s">
        <v>64</v>
      </c>
    </row>
    <row r="7" spans="1:10" ht="15.75" thickTop="1" x14ac:dyDescent="0.25">
      <c r="A7" s="62" t="s">
        <v>65</v>
      </c>
      <c r="B7" s="63">
        <v>1</v>
      </c>
      <c r="C7" s="63">
        <v>6</v>
      </c>
      <c r="D7" s="63">
        <v>8</v>
      </c>
      <c r="E7" s="63">
        <v>13</v>
      </c>
      <c r="F7" s="64">
        <v>17</v>
      </c>
      <c r="I7" t="s">
        <v>56</v>
      </c>
      <c r="J7">
        <v>2</v>
      </c>
    </row>
    <row r="8" spans="1:10" x14ac:dyDescent="0.25">
      <c r="A8" s="65" t="s">
        <v>66</v>
      </c>
      <c r="B8" s="66">
        <v>2</v>
      </c>
      <c r="C8" s="66">
        <v>2</v>
      </c>
      <c r="D8" s="66">
        <v>3</v>
      </c>
      <c r="E8" s="66">
        <v>4</v>
      </c>
      <c r="F8" s="67">
        <v>5</v>
      </c>
      <c r="I8" t="s">
        <v>48</v>
      </c>
      <c r="J8">
        <v>2</v>
      </c>
    </row>
    <row r="9" spans="1:10" x14ac:dyDescent="0.25">
      <c r="A9" s="65" t="s">
        <v>67</v>
      </c>
      <c r="B9" s="66">
        <v>1</v>
      </c>
      <c r="C9" s="66">
        <v>1</v>
      </c>
      <c r="D9" s="66">
        <v>2</v>
      </c>
      <c r="E9" s="66">
        <v>2</v>
      </c>
      <c r="F9" s="67">
        <v>3</v>
      </c>
      <c r="I9" t="s">
        <v>68</v>
      </c>
      <c r="J9">
        <v>2</v>
      </c>
    </row>
    <row r="10" spans="1:10" x14ac:dyDescent="0.25">
      <c r="A10" s="65" t="s">
        <v>69</v>
      </c>
      <c r="B10" s="66">
        <v>1</v>
      </c>
      <c r="C10" s="66">
        <v>1</v>
      </c>
      <c r="D10" s="66">
        <v>1</v>
      </c>
      <c r="E10" s="66">
        <v>1</v>
      </c>
      <c r="F10" s="67">
        <v>1</v>
      </c>
      <c r="I10" t="s">
        <v>70</v>
      </c>
      <c r="J10">
        <v>2</v>
      </c>
    </row>
    <row r="11" spans="1:10" x14ac:dyDescent="0.25">
      <c r="A11" s="65" t="s">
        <v>71</v>
      </c>
      <c r="B11" s="66">
        <v>1</v>
      </c>
      <c r="C11" s="66">
        <v>1</v>
      </c>
      <c r="D11" s="66">
        <v>1</v>
      </c>
      <c r="E11" s="66">
        <v>1</v>
      </c>
      <c r="F11" s="67">
        <v>1</v>
      </c>
      <c r="I11" t="s">
        <v>72</v>
      </c>
      <c r="J11">
        <v>2</v>
      </c>
    </row>
    <row r="12" spans="1:10" x14ac:dyDescent="0.25">
      <c r="A12" s="65" t="s">
        <v>73</v>
      </c>
      <c r="B12" s="66">
        <v>1</v>
      </c>
      <c r="C12" s="66">
        <v>1</v>
      </c>
      <c r="D12" s="66">
        <v>1</v>
      </c>
      <c r="E12" s="66">
        <v>1</v>
      </c>
      <c r="F12" s="67">
        <v>1</v>
      </c>
    </row>
    <row r="13" spans="1:10" x14ac:dyDescent="0.25">
      <c r="A13" s="65" t="s">
        <v>74</v>
      </c>
      <c r="B13" s="66">
        <v>2</v>
      </c>
      <c r="C13" s="66">
        <v>2</v>
      </c>
      <c r="D13" s="66">
        <v>2</v>
      </c>
      <c r="E13" s="66">
        <v>3</v>
      </c>
      <c r="F13" s="67">
        <v>3</v>
      </c>
    </row>
    <row r="14" spans="1:10" x14ac:dyDescent="0.25">
      <c r="A14" s="65" t="s">
        <v>75</v>
      </c>
      <c r="B14" s="66">
        <v>1</v>
      </c>
      <c r="C14" s="66">
        <v>1</v>
      </c>
      <c r="D14" s="66">
        <v>1</v>
      </c>
      <c r="E14" s="66">
        <v>1</v>
      </c>
      <c r="F14" s="67">
        <v>1</v>
      </c>
    </row>
    <row r="15" spans="1:10" ht="15.75" thickBot="1" x14ac:dyDescent="0.3">
      <c r="A15" s="68" t="s">
        <v>76</v>
      </c>
      <c r="B15" s="69">
        <v>1</v>
      </c>
      <c r="C15" s="69">
        <v>1</v>
      </c>
      <c r="D15" s="69">
        <v>1</v>
      </c>
      <c r="E15" s="69">
        <v>1</v>
      </c>
      <c r="F15" s="70">
        <v>1</v>
      </c>
    </row>
    <row r="16" spans="1:10" ht="16.5" thickTop="1" thickBot="1" x14ac:dyDescent="0.3"/>
    <row r="17" spans="1:6" ht="16.5" thickTop="1" thickBot="1" x14ac:dyDescent="0.3">
      <c r="A17" s="91" t="s">
        <v>77</v>
      </c>
    </row>
    <row r="18" spans="1:6" ht="15.75" thickTop="1" x14ac:dyDescent="0.25">
      <c r="A18" s="82" t="s">
        <v>65</v>
      </c>
      <c r="B18" s="83">
        <v>1</v>
      </c>
      <c r="C18" s="83">
        <v>6</v>
      </c>
      <c r="D18" s="83">
        <v>12</v>
      </c>
      <c r="E18" s="83">
        <v>18</v>
      </c>
      <c r="F18" s="84">
        <v>24</v>
      </c>
    </row>
    <row r="19" spans="1:6" x14ac:dyDescent="0.25">
      <c r="A19" s="85" t="s">
        <v>66</v>
      </c>
      <c r="B19" s="86">
        <v>2</v>
      </c>
      <c r="C19" s="86">
        <v>2</v>
      </c>
      <c r="D19" s="86">
        <v>3</v>
      </c>
      <c r="E19" s="86">
        <v>4</v>
      </c>
      <c r="F19" s="87">
        <v>5</v>
      </c>
    </row>
    <row r="20" spans="1:6" x14ac:dyDescent="0.25">
      <c r="A20" s="85" t="s">
        <v>67</v>
      </c>
      <c r="B20" s="86">
        <v>1</v>
      </c>
      <c r="C20" s="86">
        <v>1</v>
      </c>
      <c r="D20" s="86">
        <v>2</v>
      </c>
      <c r="E20" s="86">
        <v>2</v>
      </c>
      <c r="F20" s="87">
        <v>3</v>
      </c>
    </row>
    <row r="21" spans="1:6" x14ac:dyDescent="0.25">
      <c r="A21" s="85" t="s">
        <v>69</v>
      </c>
      <c r="B21" s="86">
        <v>1</v>
      </c>
      <c r="C21" s="86">
        <v>1</v>
      </c>
      <c r="D21" s="86">
        <v>1</v>
      </c>
      <c r="E21" s="86">
        <v>1</v>
      </c>
      <c r="F21" s="87">
        <v>1</v>
      </c>
    </row>
    <row r="22" spans="1:6" x14ac:dyDescent="0.25">
      <c r="A22" s="85" t="s">
        <v>71</v>
      </c>
      <c r="B22" s="86">
        <v>1</v>
      </c>
      <c r="C22" s="86">
        <v>1</v>
      </c>
      <c r="D22" s="86">
        <v>1</v>
      </c>
      <c r="E22" s="86">
        <v>1</v>
      </c>
      <c r="F22" s="87">
        <v>1</v>
      </c>
    </row>
    <row r="23" spans="1:6" x14ac:dyDescent="0.25">
      <c r="A23" s="85" t="s">
        <v>78</v>
      </c>
      <c r="B23" s="86">
        <v>1</v>
      </c>
      <c r="C23" s="86">
        <v>1</v>
      </c>
      <c r="D23" s="86">
        <v>1</v>
      </c>
      <c r="E23" s="86">
        <v>1</v>
      </c>
      <c r="F23" s="87">
        <v>1</v>
      </c>
    </row>
    <row r="24" spans="1:6" x14ac:dyDescent="0.25">
      <c r="A24" s="85" t="s">
        <v>74</v>
      </c>
      <c r="B24" s="86">
        <v>2</v>
      </c>
      <c r="C24" s="86">
        <v>2</v>
      </c>
      <c r="D24" s="86">
        <v>2</v>
      </c>
      <c r="E24" s="86">
        <v>3</v>
      </c>
      <c r="F24" s="87">
        <v>3</v>
      </c>
    </row>
    <row r="25" spans="1:6" x14ac:dyDescent="0.25">
      <c r="A25" s="85" t="s">
        <v>75</v>
      </c>
      <c r="B25" s="86">
        <v>1</v>
      </c>
      <c r="C25" s="86">
        <v>1</v>
      </c>
      <c r="D25" s="86">
        <v>1</v>
      </c>
      <c r="E25" s="86">
        <v>1</v>
      </c>
      <c r="F25" s="87">
        <v>1</v>
      </c>
    </row>
    <row r="26" spans="1:6" ht="15.75" thickBot="1" x14ac:dyDescent="0.3">
      <c r="A26" s="88" t="s">
        <v>76</v>
      </c>
      <c r="B26" s="89">
        <v>1</v>
      </c>
      <c r="C26" s="89">
        <v>1</v>
      </c>
      <c r="D26" s="89">
        <v>1</v>
      </c>
      <c r="E26" s="89">
        <v>1</v>
      </c>
      <c r="F26" s="90">
        <v>1</v>
      </c>
    </row>
    <row r="27" spans="1:6" ht="16.5" thickTop="1" thickBot="1" x14ac:dyDescent="0.3"/>
    <row r="28" spans="1:6" ht="16.5" thickTop="1" thickBot="1" x14ac:dyDescent="0.3">
      <c r="A28" s="101" t="s">
        <v>68</v>
      </c>
    </row>
    <row r="29" spans="1:6" ht="15.75" thickTop="1" x14ac:dyDescent="0.25">
      <c r="A29" s="92" t="s">
        <v>65</v>
      </c>
      <c r="B29" s="93">
        <v>1</v>
      </c>
      <c r="C29" s="93">
        <v>6</v>
      </c>
      <c r="D29" s="93">
        <v>14</v>
      </c>
      <c r="E29" s="93">
        <v>21</v>
      </c>
      <c r="F29" s="94">
        <v>28</v>
      </c>
    </row>
    <row r="30" spans="1:6" x14ac:dyDescent="0.25">
      <c r="A30" s="95" t="s">
        <v>66</v>
      </c>
      <c r="B30" s="96">
        <v>2</v>
      </c>
      <c r="C30" s="96">
        <v>2</v>
      </c>
      <c r="D30" s="96">
        <v>3</v>
      </c>
      <c r="E30" s="96">
        <v>4</v>
      </c>
      <c r="F30" s="97">
        <v>5</v>
      </c>
    </row>
    <row r="31" spans="1:6" x14ac:dyDescent="0.25">
      <c r="A31" s="95" t="s">
        <v>67</v>
      </c>
      <c r="B31" s="96">
        <v>1</v>
      </c>
      <c r="C31" s="96">
        <v>1</v>
      </c>
      <c r="D31" s="96">
        <v>2</v>
      </c>
      <c r="E31" s="96">
        <v>2</v>
      </c>
      <c r="F31" s="97">
        <v>3</v>
      </c>
    </row>
    <row r="32" spans="1:6" x14ac:dyDescent="0.25">
      <c r="A32" s="95" t="s">
        <v>69</v>
      </c>
      <c r="B32" s="96">
        <v>1</v>
      </c>
      <c r="C32" s="96">
        <v>1</v>
      </c>
      <c r="D32" s="96">
        <v>1</v>
      </c>
      <c r="E32" s="96">
        <v>1</v>
      </c>
      <c r="F32" s="97">
        <v>1</v>
      </c>
    </row>
    <row r="33" spans="1:6" x14ac:dyDescent="0.25">
      <c r="A33" s="95" t="s">
        <v>71</v>
      </c>
      <c r="B33" s="96">
        <v>1</v>
      </c>
      <c r="C33" s="96">
        <v>1</v>
      </c>
      <c r="D33" s="96">
        <v>1</v>
      </c>
      <c r="E33" s="96">
        <v>1</v>
      </c>
      <c r="F33" s="97">
        <v>1</v>
      </c>
    </row>
    <row r="34" spans="1:6" x14ac:dyDescent="0.25">
      <c r="A34" s="95" t="s">
        <v>79</v>
      </c>
      <c r="B34" s="96">
        <v>1</v>
      </c>
      <c r="C34" s="96">
        <v>1</v>
      </c>
      <c r="D34" s="96">
        <v>1</v>
      </c>
      <c r="E34" s="96">
        <v>1</v>
      </c>
      <c r="F34" s="97">
        <v>1</v>
      </c>
    </row>
    <row r="35" spans="1:6" x14ac:dyDescent="0.25">
      <c r="A35" s="95" t="s">
        <v>74</v>
      </c>
      <c r="B35" s="96">
        <v>2</v>
      </c>
      <c r="C35" s="96">
        <v>2</v>
      </c>
      <c r="D35" s="96">
        <v>2</v>
      </c>
      <c r="E35" s="96">
        <v>3</v>
      </c>
      <c r="F35" s="97">
        <v>3</v>
      </c>
    </row>
    <row r="36" spans="1:6" x14ac:dyDescent="0.25">
      <c r="A36" s="95" t="s">
        <v>75</v>
      </c>
      <c r="B36" s="96">
        <v>1</v>
      </c>
      <c r="C36" s="96">
        <v>1</v>
      </c>
      <c r="D36" s="96">
        <v>1</v>
      </c>
      <c r="E36" s="96">
        <v>1</v>
      </c>
      <c r="F36" s="97">
        <v>1</v>
      </c>
    </row>
    <row r="37" spans="1:6" ht="15.75" thickBot="1" x14ac:dyDescent="0.3">
      <c r="A37" s="98" t="s">
        <v>76</v>
      </c>
      <c r="B37" s="99">
        <v>1</v>
      </c>
      <c r="C37" s="99">
        <v>1</v>
      </c>
      <c r="D37" s="99">
        <v>1</v>
      </c>
      <c r="E37" s="99">
        <v>1</v>
      </c>
      <c r="F37" s="100">
        <v>1</v>
      </c>
    </row>
    <row r="38" spans="1:6" ht="16.5" thickTop="1" thickBot="1" x14ac:dyDescent="0.3"/>
    <row r="39" spans="1:6" ht="16.5" thickTop="1" thickBot="1" x14ac:dyDescent="0.3">
      <c r="A39" s="111" t="s">
        <v>70</v>
      </c>
    </row>
    <row r="40" spans="1:6" ht="15.75" thickTop="1" x14ac:dyDescent="0.25">
      <c r="A40" s="102" t="s">
        <v>65</v>
      </c>
      <c r="B40" s="103">
        <v>1</v>
      </c>
      <c r="C40" s="103">
        <v>6</v>
      </c>
      <c r="D40" s="104">
        <v>16</v>
      </c>
    </row>
    <row r="41" spans="1:6" x14ac:dyDescent="0.25">
      <c r="A41" s="105" t="s">
        <v>80</v>
      </c>
      <c r="B41" s="106">
        <v>2</v>
      </c>
      <c r="C41" s="106">
        <v>2</v>
      </c>
      <c r="D41" s="107">
        <v>3</v>
      </c>
    </row>
    <row r="42" spans="1:6" x14ac:dyDescent="0.25">
      <c r="A42" s="105" t="s">
        <v>67</v>
      </c>
      <c r="B42" s="106">
        <v>1</v>
      </c>
      <c r="C42" s="106">
        <v>1</v>
      </c>
      <c r="D42" s="107">
        <v>2</v>
      </c>
    </row>
    <row r="43" spans="1:6" x14ac:dyDescent="0.25">
      <c r="A43" s="105" t="s">
        <v>69</v>
      </c>
      <c r="B43" s="106">
        <v>1</v>
      </c>
      <c r="C43" s="106">
        <v>1</v>
      </c>
      <c r="D43" s="107">
        <v>1</v>
      </c>
    </row>
    <row r="44" spans="1:6" x14ac:dyDescent="0.25">
      <c r="A44" s="105" t="s">
        <v>71</v>
      </c>
      <c r="B44" s="106">
        <v>1</v>
      </c>
      <c r="C44" s="106">
        <v>1</v>
      </c>
      <c r="D44" s="107">
        <v>1</v>
      </c>
    </row>
    <row r="45" spans="1:6" x14ac:dyDescent="0.25">
      <c r="A45" s="105" t="s">
        <v>79</v>
      </c>
      <c r="B45" s="106">
        <v>1</v>
      </c>
      <c r="C45" s="106">
        <v>1</v>
      </c>
      <c r="D45" s="107">
        <v>1</v>
      </c>
    </row>
    <row r="46" spans="1:6" x14ac:dyDescent="0.25">
      <c r="A46" s="105" t="s">
        <v>74</v>
      </c>
      <c r="B46" s="106">
        <v>2</v>
      </c>
      <c r="C46" s="106">
        <v>2</v>
      </c>
      <c r="D46" s="107">
        <v>2</v>
      </c>
    </row>
    <row r="47" spans="1:6" x14ac:dyDescent="0.25">
      <c r="A47" s="105" t="s">
        <v>81</v>
      </c>
      <c r="B47" s="106">
        <v>1</v>
      </c>
      <c r="C47" s="106">
        <v>1</v>
      </c>
      <c r="D47" s="107">
        <v>1</v>
      </c>
    </row>
    <row r="48" spans="1:6" ht="15.75" thickBot="1" x14ac:dyDescent="0.3">
      <c r="A48" s="108" t="s">
        <v>76</v>
      </c>
      <c r="B48" s="109">
        <v>1</v>
      </c>
      <c r="C48" s="109">
        <v>1</v>
      </c>
      <c r="D48" s="110">
        <v>1</v>
      </c>
    </row>
    <row r="49" spans="1:6" ht="15.75" thickTop="1" x14ac:dyDescent="0.25"/>
    <row r="50" spans="1:6" x14ac:dyDescent="0.25">
      <c r="B50" s="127"/>
      <c r="C50" s="128" t="s">
        <v>82</v>
      </c>
      <c r="D50" s="128" t="s">
        <v>83</v>
      </c>
    </row>
    <row r="51" spans="1:6" x14ac:dyDescent="0.25">
      <c r="B51" s="127" t="s">
        <v>56</v>
      </c>
      <c r="C51" s="128">
        <v>20</v>
      </c>
      <c r="D51" s="128">
        <v>6</v>
      </c>
    </row>
    <row r="52" spans="1:6" x14ac:dyDescent="0.25">
      <c r="B52" s="127" t="s">
        <v>48</v>
      </c>
      <c r="C52" s="128">
        <v>30</v>
      </c>
      <c r="D52" s="128">
        <v>6</v>
      </c>
    </row>
    <row r="53" spans="1:6" x14ac:dyDescent="0.25">
      <c r="B53" s="127" t="s">
        <v>68</v>
      </c>
      <c r="C53" s="128">
        <v>35</v>
      </c>
      <c r="D53" s="128">
        <v>6</v>
      </c>
    </row>
    <row r="54" spans="1:6" x14ac:dyDescent="0.25">
      <c r="B54" s="127" t="s">
        <v>70</v>
      </c>
      <c r="C54" s="128">
        <v>20</v>
      </c>
      <c r="D54" s="128">
        <v>6</v>
      </c>
      <c r="F54">
        <f>VLOOKUP("Scouts",Speltak_Grootte,2,0)</f>
        <v>35</v>
      </c>
    </row>
    <row r="55" spans="1:6" x14ac:dyDescent="0.25">
      <c r="B55" s="127" t="s">
        <v>72</v>
      </c>
      <c r="C55" s="128">
        <v>20</v>
      </c>
      <c r="D55" s="128">
        <v>6</v>
      </c>
    </row>
    <row r="57" spans="1:6" ht="15.75" thickBot="1" x14ac:dyDescent="0.3"/>
    <row r="58" spans="1:6" ht="16.5" thickTop="1" thickBot="1" x14ac:dyDescent="0.3">
      <c r="A58" s="111" t="s">
        <v>72</v>
      </c>
    </row>
    <row r="59" spans="1:6" ht="15.75" thickTop="1" x14ac:dyDescent="0.25">
      <c r="A59" s="102" t="s">
        <v>65</v>
      </c>
      <c r="B59" s="103">
        <v>1</v>
      </c>
      <c r="C59" s="103">
        <v>6</v>
      </c>
      <c r="D59" s="104">
        <v>16</v>
      </c>
    </row>
    <row r="60" spans="1:6" x14ac:dyDescent="0.25">
      <c r="A60" s="105" t="s">
        <v>84</v>
      </c>
      <c r="B60" s="106">
        <v>0</v>
      </c>
      <c r="C60" s="106">
        <v>1</v>
      </c>
      <c r="D60" s="107">
        <v>2</v>
      </c>
    </row>
    <row r="61" spans="1:6" x14ac:dyDescent="0.25">
      <c r="A61" s="105" t="s">
        <v>67</v>
      </c>
      <c r="B61" s="106">
        <v>0</v>
      </c>
      <c r="C61" s="106">
        <v>0</v>
      </c>
      <c r="D61" s="107">
        <v>0</v>
      </c>
    </row>
    <row r="62" spans="1:6" x14ac:dyDescent="0.25">
      <c r="A62" s="105" t="s">
        <v>85</v>
      </c>
      <c r="B62" s="106">
        <v>1</v>
      </c>
      <c r="C62" s="106">
        <v>1</v>
      </c>
      <c r="D62" s="107">
        <v>1</v>
      </c>
    </row>
    <row r="63" spans="1:6" x14ac:dyDescent="0.25">
      <c r="A63" s="105" t="s">
        <v>71</v>
      </c>
      <c r="B63" s="106">
        <v>1</v>
      </c>
      <c r="C63" s="106">
        <v>1</v>
      </c>
      <c r="D63" s="107">
        <v>1</v>
      </c>
    </row>
    <row r="64" spans="1:6" x14ac:dyDescent="0.25">
      <c r="A64" s="105" t="s">
        <v>79</v>
      </c>
      <c r="B64" s="106">
        <v>1</v>
      </c>
      <c r="C64" s="106">
        <v>1</v>
      </c>
      <c r="D64" s="107">
        <v>1</v>
      </c>
    </row>
    <row r="65" spans="1:4" x14ac:dyDescent="0.25">
      <c r="A65" s="105" t="s">
        <v>74</v>
      </c>
      <c r="B65" s="106">
        <v>1</v>
      </c>
      <c r="C65" s="106">
        <v>1</v>
      </c>
      <c r="D65" s="107">
        <v>2</v>
      </c>
    </row>
    <row r="66" spans="1:4" x14ac:dyDescent="0.25">
      <c r="A66" s="105" t="s">
        <v>81</v>
      </c>
      <c r="B66" s="106">
        <v>1</v>
      </c>
      <c r="C66" s="106">
        <v>1</v>
      </c>
      <c r="D66" s="107">
        <v>1</v>
      </c>
    </row>
    <row r="67" spans="1:4" ht="15.75" thickBot="1" x14ac:dyDescent="0.3">
      <c r="A67" s="108" t="s">
        <v>76</v>
      </c>
      <c r="B67" s="109">
        <v>1</v>
      </c>
      <c r="C67" s="109">
        <v>1</v>
      </c>
      <c r="D67" s="110">
        <v>1</v>
      </c>
    </row>
    <row r="68" spans="1:4" ht="15.75" thickTop="1" x14ac:dyDescent="0.25"/>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7</vt:i4>
      </vt:variant>
    </vt:vector>
  </HeadingPairs>
  <TitlesOfParts>
    <vt:vector size="10" baseType="lpstr">
      <vt:lpstr>Toelichting (eerst lezen!)</vt:lpstr>
      <vt:lpstr>Groepsoverzicht</vt:lpstr>
      <vt:lpstr>Tabellen</vt:lpstr>
      <vt:lpstr>Bevers</vt:lpstr>
      <vt:lpstr>Eplorers</vt:lpstr>
      <vt:lpstr>Explorers</vt:lpstr>
      <vt:lpstr>Roverscouts</vt:lpstr>
      <vt:lpstr>Scouts</vt:lpstr>
      <vt:lpstr>Speltak_Grootte</vt:lpstr>
      <vt:lpstr>Welpen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Gert-Jan Luis</dc:creator>
  <cp:lastModifiedBy>Gert-Jan Luis</cp:lastModifiedBy>
  <cp:revision/>
  <dcterms:created xsi:type="dcterms:W3CDTF">2014-12-23T12:14:14Z</dcterms:created>
  <dcterms:modified xsi:type="dcterms:W3CDTF">2017-05-09T12:00:57Z</dcterms:modified>
</cp:coreProperties>
</file>